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9915" windowHeight="7380" tabRatio="693" activeTab="2"/>
  </bookViews>
  <sheets>
    <sheet name="Лот 1" sheetId="1" r:id="rId1"/>
    <sheet name="Лот 2" sheetId="2" r:id="rId2"/>
    <sheet name="Лот 3" sheetId="3" r:id="rId3"/>
  </sheets>
  <definedNames/>
  <calcPr fullCalcOnLoad="1"/>
</workbook>
</file>

<file path=xl/sharedStrings.xml><?xml version="1.0" encoding="utf-8"?>
<sst xmlns="http://schemas.openxmlformats.org/spreadsheetml/2006/main" count="365" uniqueCount="104">
  <si>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</si>
  <si>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</si>
  <si>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</si>
  <si>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</si>
  <si>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</si>
  <si>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2 раза в неделю</t>
  </si>
  <si>
    <t>1 раз в год</t>
  </si>
  <si>
    <t>Подметание земельного участка в летний период</t>
  </si>
  <si>
    <t>Сдвижка и подметание снега при отсутствии снегопадов</t>
  </si>
  <si>
    <t>3 раза в месяц</t>
  </si>
  <si>
    <t>Ликвидация наледи</t>
  </si>
  <si>
    <t>5 раз в год</t>
  </si>
  <si>
    <t>Обрезка деревьев и кустарников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</si>
  <si>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</si>
  <si>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</si>
  <si>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</si>
  <si>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</si>
  <si>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</si>
  <si>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Замена разбитых стекол окон и дверей в помещениях общего пользования</t>
  </si>
  <si>
    <t>Постоянно</t>
  </si>
  <si>
    <t>Вывоз смета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</si>
  <si>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</si>
  <si>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</si>
  <si>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ИТОГО</t>
  </si>
  <si>
    <t>№ п/п</t>
  </si>
  <si>
    <t>Стоимость работ, всего, руб.</t>
  </si>
  <si>
    <t>Гарантийный срок  на выполненные работы, лет</t>
  </si>
  <si>
    <t>Ремонт кровли</t>
  </si>
  <si>
    <t>Размер платы за содержание и ремонт жилого помещения в год  руб.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</si>
  <si>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</si>
  <si>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</si>
  <si>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>2 раза в год дополнительно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</si>
  <si>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</si>
  <si>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</si>
  <si>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>5 раз в неделю дополнительно</t>
  </si>
  <si>
    <t>Перечень работ, материалы</t>
  </si>
  <si>
    <t>10 кв.м</t>
  </si>
  <si>
    <t>Итого</t>
  </si>
  <si>
    <t>Объем работ ед. изм. / кол-во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</si>
  <si>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</si>
  <si>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</si>
  <si>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 xml:space="preserve">Аварийное обслуживание </t>
  </si>
  <si>
    <t>Выполнение заявок населения</t>
  </si>
  <si>
    <t xml:space="preserve">1 раз в год </t>
  </si>
  <si>
    <t>Стоимость на 1 кв. м в месяц, руб.</t>
  </si>
  <si>
    <t>Стоимость работ,                        1 кв.м в месяц, руб.</t>
  </si>
  <si>
    <t>Стоимость работ,                            1 кв.м в месяц, руб.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</si>
  <si>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</si>
  <si>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</si>
  <si>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</si>
  <si>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 xml:space="preserve">2 раза в год </t>
  </si>
  <si>
    <t>I. Уборка земельного участка, входящего в состав общего имущества многоквартирного дома</t>
  </si>
  <si>
    <t>II. Услуги вывоза бытовых отходов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</si>
  <si>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</si>
  <si>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</si>
  <si>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V. Устранение аварии и выполнение заявок населения</t>
  </si>
  <si>
    <t>VI. Прочие услуги</t>
  </si>
  <si>
    <t>Лот № 1</t>
  </si>
  <si>
    <t>Размер платы за содержание и ремонт жилого помещения по лоту № 1 в год (руб.)</t>
  </si>
  <si>
    <t>Утилизация твердых бытовых отходов</t>
  </si>
  <si>
    <t>Сбрасывание снега с крыш, сбивание сосулек</t>
  </si>
  <si>
    <t>2 раза в год</t>
  </si>
  <si>
    <t>25 кв.м</t>
  </si>
  <si>
    <t>ул. Б. Горная, д. 171 "А", "Б"</t>
  </si>
  <si>
    <t>Ремонт фасада (штукатурка цокольного этажа)</t>
  </si>
  <si>
    <t>20 кв.м</t>
  </si>
  <si>
    <t>Ремонт просевшей отмостки</t>
  </si>
  <si>
    <t xml:space="preserve">1. </t>
  </si>
  <si>
    <t xml:space="preserve">2. </t>
  </si>
  <si>
    <t xml:space="preserve">3. </t>
  </si>
  <si>
    <t xml:space="preserve">4. </t>
  </si>
  <si>
    <t>Лот № 2</t>
  </si>
  <si>
    <t>ул. им. Гоголя Н.В., д. 1 А, Б, Е</t>
  </si>
  <si>
    <t>Размер платы за содержание и ремонт жилого помещения по лоту № 2 в год (руб.)</t>
  </si>
  <si>
    <t>I. Содержание помещений общего пользования</t>
  </si>
  <si>
    <t>Уборка подвального помещения</t>
  </si>
  <si>
    <t>II. Уборка земельного участка, входящего в состав общего имущества многоквартирного дома</t>
  </si>
  <si>
    <t>III. Услуги вывоза бытовых отходов</t>
  </si>
  <si>
    <t>IV. Подготовка многоквартирного дома к сезонной эксплуатации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</si>
  <si>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</si>
  <si>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</si>
  <si>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V.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</si>
  <si>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</si>
  <si>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Постоянно на системах водоснабжения, теплоснабжения, канализации, энергоснабжения, газоснабжения</t>
  </si>
  <si>
    <t>VI. Устранение аварии и выполнение заявок населения</t>
  </si>
  <si>
    <t>VII. Прочие услуги</t>
  </si>
  <si>
    <t>Дератизация, дезинсекция</t>
  </si>
  <si>
    <t>15 кв.м</t>
  </si>
  <si>
    <t>Итого по дому</t>
  </si>
  <si>
    <t>5 кв.м</t>
  </si>
  <si>
    <t>Ремонт цоколя (штукатурка)</t>
  </si>
  <si>
    <t>Покраска фасада (зачистка фасада, нанесение  защитного слоя, покраска)</t>
  </si>
  <si>
    <t>30 кв.м</t>
  </si>
  <si>
    <t>ул. Соборная, д. 21 А, В</t>
  </si>
  <si>
    <t>Лот № 3</t>
  </si>
  <si>
    <t>ул. Соборная, д. 21 Г</t>
  </si>
  <si>
    <t>Размер платы за содержание и ремонт жилого помещения по лоту № 3 в год (руб.)</t>
  </si>
  <si>
    <t>Покраска фасада (зачистка, нанесение защитного покрасочного слоя,  покраска)</t>
  </si>
  <si>
    <t xml:space="preserve">Ремонт полов  </t>
  </si>
  <si>
    <t>Ремонт фасадной части дома (штукатурка)</t>
  </si>
  <si>
    <t>23 кв.м</t>
  </si>
  <si>
    <t>13 кв.м</t>
  </si>
  <si>
    <t>40 кв.м</t>
  </si>
  <si>
    <t>2 кв.м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</si>
</sst>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="97" zoomScaleNormal="97" zoomScalePageLayoutView="0" workbookViewId="0" topLeftCell="A19">
      <selection activeCell="B29" sqref="B29"/>
    </sheetView>
  </sheetViews>
  <sheetFormatPr defaultColWidth="9.00390625" defaultRowHeight="12.75"/>
  <cols>
    <col min="1" max="1" width="3.75390625" style="16" customWidth="1"/>
    <col min="2" max="2" width="43.375" style="16" customWidth="1"/>
    <col min="3" max="3" width="17.75390625" style="16" customWidth="1"/>
    <col min="4" max="4" width="11.75390625" style="16" customWidth="1"/>
    <col min="5" max="5" width="12.875" style="16" customWidth="1"/>
    <col min="6" max="16384" width="9.125" style="16" customWidth="1"/>
  </cols>
  <sheetData>
    <row r="1" spans="1:7" ht="32.25" customHeight="1">
      <c r="A1" s="109" t="s">
        <v>57</v>
      </c>
      <c r="B1" s="109"/>
      <c r="C1" s="109"/>
      <c r="D1" s="109"/>
      <c r="E1" s="109"/>
      <c r="F1" s="15"/>
      <c r="G1" s="15"/>
    </row>
    <row r="3" spans="1:6" ht="15">
      <c r="A3" s="17"/>
      <c r="B3" s="14" t="s">
        <v>63</v>
      </c>
      <c r="C3" s="18"/>
      <c r="D3" s="11">
        <v>334.9</v>
      </c>
      <c r="E3" s="19" t="s">
        <v>0</v>
      </c>
      <c r="F3" s="17"/>
    </row>
    <row r="4" spans="1:6" ht="15">
      <c r="A4" s="17"/>
      <c r="B4" s="20"/>
      <c r="C4" s="17"/>
      <c r="D4" s="17"/>
      <c r="E4" s="17"/>
      <c r="F4" s="17"/>
    </row>
    <row r="5" spans="1:6" ht="30.75" customHeight="1">
      <c r="A5" s="109" t="s">
        <v>39</v>
      </c>
      <c r="B5" s="109"/>
      <c r="C5" s="109"/>
      <c r="D5" s="109"/>
      <c r="E5" s="109"/>
      <c r="F5" s="17"/>
    </row>
    <row r="6" spans="1:6" ht="15">
      <c r="A6" s="14"/>
      <c r="B6" s="14"/>
      <c r="C6" s="14"/>
      <c r="D6" s="14"/>
      <c r="E6" s="14"/>
      <c r="F6" s="17"/>
    </row>
    <row r="7" spans="1:6" ht="71.25">
      <c r="A7" s="21"/>
      <c r="B7" s="22" t="s">
        <v>1</v>
      </c>
      <c r="C7" s="22" t="s">
        <v>2</v>
      </c>
      <c r="D7" s="22" t="s">
        <v>3</v>
      </c>
      <c r="E7" s="22" t="s">
        <v>4</v>
      </c>
      <c r="F7" s="17"/>
    </row>
    <row r="8" spans="1:6" ht="30.75" customHeight="1">
      <c r="A8" s="110" t="s">
        <v>51</v>
      </c>
      <c r="B8" s="111"/>
      <c r="C8" s="111"/>
      <c r="D8" s="23">
        <f>SUM(D9:D13)</f>
        <v>2943.1430173147314</v>
      </c>
      <c r="E8" s="23">
        <f>SUM(E9:E13)</f>
        <v>0.7323437387565274</v>
      </c>
      <c r="F8" s="24"/>
    </row>
    <row r="9" spans="1:6" ht="15.75" customHeight="1">
      <c r="A9" s="25">
        <v>1</v>
      </c>
      <c r="B9" s="21" t="s">
        <v>7</v>
      </c>
      <c r="C9" s="26" t="s">
        <v>5</v>
      </c>
      <c r="D9" s="27">
        <f>E9*$D$3*12</f>
        <v>541.3211073600002</v>
      </c>
      <c r="E9" s="1">
        <v>0.13469720000000004</v>
      </c>
      <c r="F9" s="17"/>
    </row>
    <row r="10" spans="1:6" ht="30">
      <c r="A10" s="25">
        <v>2</v>
      </c>
      <c r="B10" s="21" t="s">
        <v>8</v>
      </c>
      <c r="C10" s="28" t="s">
        <v>9</v>
      </c>
      <c r="D10" s="27">
        <f>E10*$D$3*12</f>
        <v>602.9496437777315</v>
      </c>
      <c r="E10" s="27">
        <v>0.15003225932560255</v>
      </c>
      <c r="F10" s="17"/>
    </row>
    <row r="11" spans="1:6" ht="15.75" customHeight="1">
      <c r="A11" s="25">
        <v>3</v>
      </c>
      <c r="B11" s="28" t="s">
        <v>10</v>
      </c>
      <c r="C11" s="28" t="s">
        <v>11</v>
      </c>
      <c r="D11" s="27">
        <f>E11*$D$3*12</f>
        <v>922.7064330000001</v>
      </c>
      <c r="E11" s="1">
        <v>0.22959750000000004</v>
      </c>
      <c r="F11" s="17"/>
    </row>
    <row r="12" spans="1:6" ht="15.75" customHeight="1">
      <c r="A12" s="25">
        <v>4</v>
      </c>
      <c r="B12" s="28" t="s">
        <v>60</v>
      </c>
      <c r="C12" s="28" t="s">
        <v>61</v>
      </c>
      <c r="D12" s="27">
        <f>E12*$D$3*12</f>
        <v>595.5390301782705</v>
      </c>
      <c r="E12" s="1">
        <v>0.14818827266305132</v>
      </c>
      <c r="F12" s="17"/>
    </row>
    <row r="13" spans="1:6" ht="15.75" customHeight="1">
      <c r="A13" s="25">
        <v>5</v>
      </c>
      <c r="B13" s="28" t="s">
        <v>12</v>
      </c>
      <c r="C13" s="28" t="s">
        <v>6</v>
      </c>
      <c r="D13" s="27">
        <f>E13*$D$3*12</f>
        <v>280.6268029987296</v>
      </c>
      <c r="E13" s="27">
        <v>0.0698285067678734</v>
      </c>
      <c r="F13" s="29"/>
    </row>
    <row r="14" spans="1:6" ht="15">
      <c r="A14" s="112" t="s">
        <v>52</v>
      </c>
      <c r="B14" s="113"/>
      <c r="C14" s="114"/>
      <c r="D14" s="23">
        <f>SUM(D15:D17)</f>
        <v>8772.2712</v>
      </c>
      <c r="E14" s="23">
        <f>SUM(E15:E17)</f>
        <v>2.1828085995819646</v>
      </c>
      <c r="F14" s="30"/>
    </row>
    <row r="15" spans="1:6" ht="15.75" customHeight="1">
      <c r="A15" s="25">
        <v>6</v>
      </c>
      <c r="B15" s="21" t="s">
        <v>13</v>
      </c>
      <c r="C15" s="26" t="s">
        <v>14</v>
      </c>
      <c r="D15" s="27">
        <f>E15*$D$3*12</f>
        <v>6142.751999999999</v>
      </c>
      <c r="E15" s="1">
        <v>1.5285040310540459</v>
      </c>
      <c r="F15" s="29"/>
    </row>
    <row r="16" spans="1:6" ht="15.75" customHeight="1">
      <c r="A16" s="25">
        <v>7</v>
      </c>
      <c r="B16" s="21" t="s">
        <v>59</v>
      </c>
      <c r="C16" s="26" t="s">
        <v>14</v>
      </c>
      <c r="D16" s="27">
        <f>E16*$D$3*12</f>
        <v>2015.2439999999997</v>
      </c>
      <c r="E16" s="13">
        <v>0.5014541654225142</v>
      </c>
      <c r="F16" s="29"/>
    </row>
    <row r="17" spans="1:6" ht="30">
      <c r="A17" s="25">
        <v>8</v>
      </c>
      <c r="B17" s="28" t="s">
        <v>15</v>
      </c>
      <c r="C17" s="28" t="s">
        <v>16</v>
      </c>
      <c r="D17" s="27">
        <f>E17*$D$3*12</f>
        <v>614.2752</v>
      </c>
      <c r="E17" s="27">
        <v>0.1528504031054046</v>
      </c>
      <c r="F17" s="29"/>
    </row>
    <row r="18" spans="1:6" ht="15">
      <c r="A18" s="112" t="s">
        <v>53</v>
      </c>
      <c r="B18" s="115"/>
      <c r="C18" s="116"/>
      <c r="D18" s="2">
        <f>SUM(D19:D21)</f>
        <v>1583.5547924927773</v>
      </c>
      <c r="E18" s="2">
        <f>SUM(E19:E21)</f>
        <v>0.39403672551328195</v>
      </c>
      <c r="F18" s="29"/>
    </row>
    <row r="19" spans="1:6" ht="15.75" customHeight="1">
      <c r="A19" s="25">
        <v>9</v>
      </c>
      <c r="B19" s="28" t="s">
        <v>17</v>
      </c>
      <c r="C19" s="28" t="s">
        <v>6</v>
      </c>
      <c r="D19" s="27">
        <f>E19*12*$D$3</f>
        <v>525.3216398173065</v>
      </c>
      <c r="E19" s="1">
        <v>0.1307160445449653</v>
      </c>
      <c r="F19" s="24"/>
    </row>
    <row r="20" spans="1:6" ht="30">
      <c r="A20" s="25">
        <v>10</v>
      </c>
      <c r="B20" s="28" t="s">
        <v>18</v>
      </c>
      <c r="C20" s="28" t="s">
        <v>6</v>
      </c>
      <c r="D20" s="27">
        <f>E20*12*$D$3</f>
        <v>711.7255894474775</v>
      </c>
      <c r="E20" s="1">
        <v>0.17709903191188356</v>
      </c>
      <c r="F20" s="17"/>
    </row>
    <row r="21" spans="1:6" ht="60">
      <c r="A21" s="25">
        <v>11</v>
      </c>
      <c r="B21" s="28" t="s">
        <v>47</v>
      </c>
      <c r="C21" s="28" t="s">
        <v>6</v>
      </c>
      <c r="D21" s="27">
        <f>E21*12*$D$3</f>
        <v>346.5075632279933</v>
      </c>
      <c r="E21" s="27">
        <v>0.08622164905643309</v>
      </c>
      <c r="F21" s="17"/>
    </row>
    <row r="22" spans="1:6" ht="15">
      <c r="A22" s="110" t="s">
        <v>54</v>
      </c>
      <c r="B22" s="111"/>
      <c r="C22" s="111"/>
      <c r="D22" s="2">
        <f>SUM(D23:D24)</f>
        <v>8516.445042722227</v>
      </c>
      <c r="E22" s="2">
        <f>SUM(E23:E24)</f>
        <v>2.1191512498064666</v>
      </c>
      <c r="F22" s="17"/>
    </row>
    <row r="23" spans="1:6" ht="60" customHeight="1">
      <c r="A23" s="25">
        <v>12</v>
      </c>
      <c r="B23" s="28" t="s">
        <v>48</v>
      </c>
      <c r="C23" s="28" t="s">
        <v>6</v>
      </c>
      <c r="D23" s="27">
        <f>E23*12*$D$3</f>
        <v>887.9066828086225</v>
      </c>
      <c r="E23" s="27">
        <v>0.22093826087603824</v>
      </c>
      <c r="F23" s="17"/>
    </row>
    <row r="24" spans="1:6" ht="90">
      <c r="A24" s="25">
        <v>13</v>
      </c>
      <c r="B24" s="28" t="s">
        <v>41</v>
      </c>
      <c r="C24" s="28" t="s">
        <v>49</v>
      </c>
      <c r="D24" s="27">
        <f>E24*12*$D$3</f>
        <v>7628.538359913605</v>
      </c>
      <c r="E24" s="27">
        <v>1.8982129889304282</v>
      </c>
      <c r="F24" s="17"/>
    </row>
    <row r="25" spans="1:6" ht="15">
      <c r="A25" s="110" t="s">
        <v>55</v>
      </c>
      <c r="B25" s="110"/>
      <c r="C25" s="110"/>
      <c r="D25" s="3">
        <f>SUM(D26)</f>
        <v>1248.1416419999991</v>
      </c>
      <c r="E25" s="3">
        <f>SUM(E26)</f>
        <v>0.31057570468796636</v>
      </c>
      <c r="F25" s="17"/>
    </row>
    <row r="26" spans="1:6" ht="15">
      <c r="A26" s="25">
        <v>14</v>
      </c>
      <c r="B26" s="28" t="s">
        <v>42</v>
      </c>
      <c r="C26" s="28" t="s">
        <v>19</v>
      </c>
      <c r="D26" s="27">
        <f>E26*12*$D$3</f>
        <v>1248.1416419999991</v>
      </c>
      <c r="E26" s="4">
        <v>0.31057570468796636</v>
      </c>
      <c r="F26" s="17"/>
    </row>
    <row r="27" spans="1:6" ht="15">
      <c r="A27" s="110" t="s">
        <v>56</v>
      </c>
      <c r="B27" s="110"/>
      <c r="C27" s="110"/>
      <c r="D27" s="3">
        <f>SUM(D28:D29)</f>
        <v>258.75232547026616</v>
      </c>
      <c r="E27" s="3">
        <f>SUM(E28:E29)</f>
        <v>0.06438546966016377</v>
      </c>
      <c r="F27" s="17"/>
    </row>
    <row r="28" spans="1:6" ht="30">
      <c r="A28" s="25">
        <v>15</v>
      </c>
      <c r="B28" s="28" t="s">
        <v>20</v>
      </c>
      <c r="C28" s="28" t="s">
        <v>16</v>
      </c>
      <c r="D28" s="27">
        <f>E28*12*$D$3</f>
        <v>197.23856327026613</v>
      </c>
      <c r="E28" s="1">
        <v>0.049078969660163764</v>
      </c>
      <c r="F28" s="17"/>
    </row>
    <row r="29" spans="1:6" ht="45">
      <c r="A29" s="25">
        <v>16</v>
      </c>
      <c r="B29" s="28" t="s">
        <v>21</v>
      </c>
      <c r="C29" s="28" t="s">
        <v>22</v>
      </c>
      <c r="D29" s="27">
        <f>E29*12*$D$3</f>
        <v>61.51376220000001</v>
      </c>
      <c r="E29" s="27">
        <v>0.015306500000000002</v>
      </c>
      <c r="F29" s="17"/>
    </row>
    <row r="30" spans="1:6" ht="15">
      <c r="A30" s="22"/>
      <c r="B30" s="31" t="s">
        <v>23</v>
      </c>
      <c r="C30" s="31"/>
      <c r="D30" s="23">
        <f>D8+D14+D18+D22+D25+D27</f>
        <v>23322.308019999997</v>
      </c>
      <c r="E30" s="23">
        <f>E8+E14+E18+E22+E25+E27</f>
        <v>5.803301488006371</v>
      </c>
      <c r="F30" s="19"/>
    </row>
    <row r="31" spans="1:6" ht="15">
      <c r="A31" s="32"/>
      <c r="B31" s="33"/>
      <c r="C31" s="34"/>
      <c r="D31" s="5"/>
      <c r="E31" s="6"/>
      <c r="F31" s="17"/>
    </row>
    <row r="32" spans="1:6" ht="15">
      <c r="A32" s="35"/>
      <c r="B32" s="35"/>
      <c r="C32" s="35"/>
      <c r="D32" s="35"/>
      <c r="E32" s="35"/>
      <c r="F32" s="36"/>
    </row>
    <row r="33" spans="1:6" ht="105">
      <c r="A33" s="8" t="s">
        <v>24</v>
      </c>
      <c r="B33" s="8" t="s">
        <v>35</v>
      </c>
      <c r="C33" s="8" t="s">
        <v>38</v>
      </c>
      <c r="D33" s="8" t="s">
        <v>25</v>
      </c>
      <c r="E33" s="8" t="s">
        <v>45</v>
      </c>
      <c r="F33" s="8" t="s">
        <v>26</v>
      </c>
    </row>
    <row r="34" spans="1:6" ht="30">
      <c r="A34" s="8">
        <v>1</v>
      </c>
      <c r="B34" s="21" t="s">
        <v>64</v>
      </c>
      <c r="C34" s="8" t="s">
        <v>62</v>
      </c>
      <c r="D34" s="46">
        <v>8750</v>
      </c>
      <c r="E34" s="7">
        <f>D34/12/$D$3</f>
        <v>2.1772668458246245</v>
      </c>
      <c r="F34" s="8">
        <v>2</v>
      </c>
    </row>
    <row r="35" spans="1:6" ht="15">
      <c r="A35" s="8"/>
      <c r="B35" s="37" t="s">
        <v>37</v>
      </c>
      <c r="C35" s="10"/>
      <c r="D35" s="12">
        <f>SUM(D34:D34)</f>
        <v>8750</v>
      </c>
      <c r="E35" s="9">
        <f>SUM(E34:E34)</f>
        <v>2.1772668458246245</v>
      </c>
      <c r="F35" s="10"/>
    </row>
    <row r="36" spans="1:6" ht="8.25" customHeight="1">
      <c r="A36" s="32"/>
      <c r="B36" s="33"/>
      <c r="C36" s="38"/>
      <c r="D36" s="38"/>
      <c r="E36" s="38"/>
      <c r="F36" s="38"/>
    </row>
    <row r="37" spans="1:6" ht="29.25">
      <c r="A37" s="32"/>
      <c r="B37" s="33" t="s">
        <v>28</v>
      </c>
      <c r="C37" s="39">
        <f>D30+D35</f>
        <v>32072.308019999997</v>
      </c>
      <c r="D37" s="39"/>
      <c r="E37" s="39"/>
      <c r="F37" s="38"/>
    </row>
    <row r="38" spans="1:7" ht="15">
      <c r="A38" s="32"/>
      <c r="B38" s="33" t="s">
        <v>44</v>
      </c>
      <c r="C38" s="40">
        <f>E30+E35</f>
        <v>7.980568333830995</v>
      </c>
      <c r="D38" s="38"/>
      <c r="E38" s="38"/>
      <c r="F38" s="38"/>
      <c r="G38" s="47"/>
    </row>
    <row r="39" spans="1:6" ht="15">
      <c r="A39" s="32"/>
      <c r="B39" s="33"/>
      <c r="C39" s="40"/>
      <c r="D39" s="38"/>
      <c r="E39" s="38"/>
      <c r="F39" s="38"/>
    </row>
    <row r="40" spans="1:6" ht="15">
      <c r="A40" s="17"/>
      <c r="B40" s="17"/>
      <c r="C40" s="17"/>
      <c r="D40" s="17"/>
      <c r="E40" s="17"/>
      <c r="F40" s="17"/>
    </row>
    <row r="41" spans="1:6" ht="33" customHeight="1">
      <c r="A41" s="109" t="s">
        <v>40</v>
      </c>
      <c r="B41" s="109"/>
      <c r="C41" s="109"/>
      <c r="D41" s="109"/>
      <c r="E41" s="109"/>
      <c r="F41" s="109"/>
    </row>
    <row r="42" spans="1:6" ht="7.5" customHeight="1">
      <c r="A42" s="14"/>
      <c r="B42" s="14"/>
      <c r="C42" s="14"/>
      <c r="D42" s="17"/>
      <c r="E42" s="17"/>
      <c r="F42" s="17"/>
    </row>
    <row r="43" spans="1:6" ht="71.25">
      <c r="A43" s="21"/>
      <c r="B43" s="22" t="s">
        <v>1</v>
      </c>
      <c r="C43" s="22" t="s">
        <v>2</v>
      </c>
      <c r="D43" s="22" t="s">
        <v>3</v>
      </c>
      <c r="E43" s="22" t="s">
        <v>4</v>
      </c>
      <c r="F43" s="17"/>
    </row>
    <row r="44" spans="1:5" ht="30.75" customHeight="1">
      <c r="A44" s="117" t="s">
        <v>29</v>
      </c>
      <c r="B44" s="117"/>
      <c r="C44" s="117"/>
      <c r="D44" s="23">
        <f>D45</f>
        <v>61.513762199999995</v>
      </c>
      <c r="E44" s="23">
        <f>E45</f>
        <v>0.0153065</v>
      </c>
    </row>
    <row r="45" spans="1:5" ht="30">
      <c r="A45" s="25">
        <v>1</v>
      </c>
      <c r="B45" s="26" t="s">
        <v>30</v>
      </c>
      <c r="C45" s="26" t="s">
        <v>50</v>
      </c>
      <c r="D45" s="27">
        <f>E45*12*$D$3</f>
        <v>61.513762199999995</v>
      </c>
      <c r="E45" s="27">
        <v>0.0153065</v>
      </c>
    </row>
    <row r="46" spans="1:5" ht="30" customHeight="1">
      <c r="A46" s="117" t="s">
        <v>32</v>
      </c>
      <c r="B46" s="117"/>
      <c r="C46" s="117"/>
      <c r="D46" s="23">
        <f>D47+D48+D49</f>
        <v>1845.4128660000001</v>
      </c>
      <c r="E46" s="23">
        <f>E47+E48+E49</f>
        <v>0.45919500000000013</v>
      </c>
    </row>
    <row r="47" spans="1:5" ht="28.5" customHeight="1">
      <c r="A47" s="25">
        <v>2</v>
      </c>
      <c r="B47" s="26" t="s">
        <v>33</v>
      </c>
      <c r="C47" s="26" t="s">
        <v>43</v>
      </c>
      <c r="D47" s="27">
        <f>E47*$D$3*12</f>
        <v>123.02752439999999</v>
      </c>
      <c r="E47" s="27">
        <v>0.030613</v>
      </c>
    </row>
    <row r="48" spans="1:5" ht="30">
      <c r="A48" s="25">
        <v>3</v>
      </c>
      <c r="B48" s="28" t="s">
        <v>7</v>
      </c>
      <c r="C48" s="28" t="s">
        <v>34</v>
      </c>
      <c r="D48" s="27">
        <f>E48*$D$3*12</f>
        <v>1353.3027684000003</v>
      </c>
      <c r="E48" s="27">
        <v>0.3367430000000001</v>
      </c>
    </row>
    <row r="49" spans="1:5" ht="30">
      <c r="A49" s="25">
        <v>4</v>
      </c>
      <c r="B49" s="41" t="s">
        <v>10</v>
      </c>
      <c r="C49" s="21" t="s">
        <v>31</v>
      </c>
      <c r="D49" s="27">
        <f>E49*$D$3*12</f>
        <v>369.08257319999996</v>
      </c>
      <c r="E49" s="1">
        <v>0.091839</v>
      </c>
    </row>
    <row r="50" spans="1:6" ht="15">
      <c r="A50" s="22"/>
      <c r="B50" s="31" t="s">
        <v>23</v>
      </c>
      <c r="C50" s="31"/>
      <c r="D50" s="42">
        <f>D44+D46</f>
        <v>1906.9266282</v>
      </c>
      <c r="E50" s="23">
        <f>E44+E46</f>
        <v>0.47450150000000013</v>
      </c>
      <c r="F50" s="19"/>
    </row>
    <row r="51" spans="1:6" ht="6.75" customHeight="1">
      <c r="A51" s="17"/>
      <c r="B51" s="17"/>
      <c r="C51" s="17"/>
      <c r="D51" s="17"/>
      <c r="E51" s="17"/>
      <c r="F51" s="17"/>
    </row>
    <row r="52" spans="1:6" ht="6.75" customHeight="1">
      <c r="A52" s="35"/>
      <c r="B52" s="35"/>
      <c r="C52" s="35"/>
      <c r="D52" s="35"/>
      <c r="E52" s="35"/>
      <c r="F52" s="36"/>
    </row>
    <row r="53" spans="1:6" ht="105">
      <c r="A53" s="8" t="s">
        <v>24</v>
      </c>
      <c r="B53" s="8" t="s">
        <v>35</v>
      </c>
      <c r="C53" s="8" t="s">
        <v>38</v>
      </c>
      <c r="D53" s="8" t="s">
        <v>25</v>
      </c>
      <c r="E53" s="8" t="s">
        <v>46</v>
      </c>
      <c r="F53" s="8" t="s">
        <v>26</v>
      </c>
    </row>
    <row r="54" spans="1:6" ht="15">
      <c r="A54" s="8">
        <v>1</v>
      </c>
      <c r="B54" s="21" t="s">
        <v>27</v>
      </c>
      <c r="C54" s="8" t="s">
        <v>65</v>
      </c>
      <c r="D54" s="46">
        <f>20*870</f>
        <v>17400</v>
      </c>
      <c r="E54" s="7">
        <f>D54/12/$D$3</f>
        <v>4.329650641982682</v>
      </c>
      <c r="F54" s="8">
        <v>2</v>
      </c>
    </row>
    <row r="55" spans="1:6" ht="30">
      <c r="A55" s="8">
        <v>2</v>
      </c>
      <c r="B55" s="21" t="s">
        <v>64</v>
      </c>
      <c r="C55" s="8" t="s">
        <v>62</v>
      </c>
      <c r="D55" s="46">
        <v>8750</v>
      </c>
      <c r="E55" s="7">
        <f>D55/12/$D$3</f>
        <v>2.1772668458246245</v>
      </c>
      <c r="F55" s="8">
        <v>2</v>
      </c>
    </row>
    <row r="56" spans="1:6" ht="15">
      <c r="A56" s="43"/>
      <c r="B56" s="43" t="s">
        <v>37</v>
      </c>
      <c r="C56" s="43"/>
      <c r="D56" s="44">
        <f>SUM(D54:D55)</f>
        <v>26150</v>
      </c>
      <c r="E56" s="12">
        <f>SUM(E54:E55)</f>
        <v>6.506917487807307</v>
      </c>
      <c r="F56" s="43"/>
    </row>
    <row r="58" spans="2:4" ht="41.25" customHeight="1">
      <c r="B58" s="118" t="s">
        <v>58</v>
      </c>
      <c r="C58" s="118"/>
      <c r="D58" s="45">
        <f>C37</f>
        <v>32072.308019999997</v>
      </c>
    </row>
  </sheetData>
  <sheetProtection/>
  <mergeCells count="12">
    <mergeCell ref="A25:C25"/>
    <mergeCell ref="A27:C27"/>
    <mergeCell ref="A41:F41"/>
    <mergeCell ref="A44:C44"/>
    <mergeCell ref="A46:C46"/>
    <mergeCell ref="B58:C58"/>
    <mergeCell ref="A1:E1"/>
    <mergeCell ref="A5:E5"/>
    <mergeCell ref="A8:C8"/>
    <mergeCell ref="A14:C14"/>
    <mergeCell ref="A18:C18"/>
    <mergeCell ref="A22:C2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90" zoomScaleNormal="90" zoomScalePageLayoutView="0" workbookViewId="0" topLeftCell="A40">
      <selection activeCell="D46" sqref="D46:E46"/>
    </sheetView>
  </sheetViews>
  <sheetFormatPr defaultColWidth="9.00390625" defaultRowHeight="12.75"/>
  <cols>
    <col min="1" max="1" width="3.75390625" style="52" customWidth="1"/>
    <col min="2" max="2" width="43.375" style="52" customWidth="1"/>
    <col min="3" max="3" width="17.75390625" style="52" customWidth="1"/>
    <col min="4" max="4" width="11.75390625" style="52" customWidth="1"/>
    <col min="5" max="5" width="12.875" style="52" customWidth="1"/>
    <col min="6" max="16384" width="9.125" style="52" customWidth="1"/>
  </cols>
  <sheetData>
    <row r="1" spans="1:7" s="16" customFormat="1" ht="27" customHeight="1">
      <c r="A1" s="109" t="s">
        <v>71</v>
      </c>
      <c r="B1" s="109"/>
      <c r="C1" s="109"/>
      <c r="D1" s="109"/>
      <c r="E1" s="109"/>
      <c r="F1" s="15"/>
      <c r="G1" s="15"/>
    </row>
    <row r="3" spans="1:6" ht="15">
      <c r="A3" s="48"/>
      <c r="B3" s="49" t="s">
        <v>72</v>
      </c>
      <c r="C3" s="50"/>
      <c r="D3" s="11">
        <v>257.69</v>
      </c>
      <c r="E3" s="51" t="s">
        <v>0</v>
      </c>
      <c r="F3" s="48"/>
    </row>
    <row r="4" spans="1:6" ht="15">
      <c r="A4" s="48"/>
      <c r="B4" s="53"/>
      <c r="C4" s="48"/>
      <c r="D4" s="48"/>
      <c r="E4" s="48"/>
      <c r="F4" s="48"/>
    </row>
    <row r="5" spans="1:6" ht="30" customHeight="1">
      <c r="A5" s="119" t="s">
        <v>39</v>
      </c>
      <c r="B5" s="119"/>
      <c r="C5" s="119"/>
      <c r="D5" s="119"/>
      <c r="E5" s="119"/>
      <c r="F5" s="48"/>
    </row>
    <row r="6" spans="1:6" ht="15">
      <c r="A6" s="49"/>
      <c r="B6" s="49"/>
      <c r="C6" s="49"/>
      <c r="D6" s="49"/>
      <c r="E6" s="49"/>
      <c r="F6" s="48"/>
    </row>
    <row r="7" spans="1:6" ht="71.25">
      <c r="A7" s="54"/>
      <c r="B7" s="55" t="s">
        <v>1</v>
      </c>
      <c r="C7" s="55" t="s">
        <v>2</v>
      </c>
      <c r="D7" s="55" t="s">
        <v>3</v>
      </c>
      <c r="E7" s="55" t="s">
        <v>4</v>
      </c>
      <c r="F7" s="48"/>
    </row>
    <row r="8" spans="1:6" ht="30" customHeight="1">
      <c r="A8" s="120" t="s">
        <v>51</v>
      </c>
      <c r="B8" s="121"/>
      <c r="C8" s="121"/>
      <c r="D8" s="58">
        <f>SUM(D9:D12)</f>
        <v>2404.0614533520934</v>
      </c>
      <c r="E8" s="58">
        <f>SUM(E9:E12)</f>
        <v>0.7774397704451388</v>
      </c>
      <c r="F8" s="59"/>
    </row>
    <row r="9" spans="1:6" ht="30">
      <c r="A9" s="60">
        <v>1</v>
      </c>
      <c r="B9" s="54" t="s">
        <v>7</v>
      </c>
      <c r="C9" s="61" t="s">
        <v>5</v>
      </c>
      <c r="D9" s="62">
        <f>E9*$D$3*12</f>
        <v>805.4322454921597</v>
      </c>
      <c r="E9" s="62">
        <v>0.26046549649196055</v>
      </c>
      <c r="F9" s="48"/>
    </row>
    <row r="10" spans="1:7" ht="30">
      <c r="A10" s="60">
        <v>2</v>
      </c>
      <c r="B10" s="54" t="s">
        <v>8</v>
      </c>
      <c r="C10" s="63" t="s">
        <v>9</v>
      </c>
      <c r="D10" s="62">
        <f>E10*$D$3*12</f>
        <v>946.932371940645</v>
      </c>
      <c r="E10" s="62">
        <v>0.30622465363442025</v>
      </c>
      <c r="F10" s="64"/>
      <c r="G10" s="64"/>
    </row>
    <row r="11" spans="1:6" ht="15">
      <c r="A11" s="60">
        <v>3</v>
      </c>
      <c r="B11" s="63" t="s">
        <v>10</v>
      </c>
      <c r="C11" s="63" t="s">
        <v>11</v>
      </c>
      <c r="D11" s="62">
        <f>E11*$D$3*12</f>
        <v>193.45720412878856</v>
      </c>
      <c r="E11" s="62">
        <v>0.06256134765570665</v>
      </c>
      <c r="F11" s="48"/>
    </row>
    <row r="12" spans="1:6" ht="15">
      <c r="A12" s="25">
        <v>4</v>
      </c>
      <c r="B12" s="28" t="s">
        <v>60</v>
      </c>
      <c r="C12" s="28" t="s">
        <v>61</v>
      </c>
      <c r="D12" s="62">
        <f>E12*$D$3*12</f>
        <v>458.2396317905003</v>
      </c>
      <c r="E12" s="1">
        <v>0.14818827266305132</v>
      </c>
      <c r="F12" s="48"/>
    </row>
    <row r="13" spans="1:7" ht="15">
      <c r="A13" s="122" t="s">
        <v>52</v>
      </c>
      <c r="B13" s="123"/>
      <c r="C13" s="124"/>
      <c r="D13" s="58">
        <f>SUM(D14:D16)</f>
        <v>4784.8752</v>
      </c>
      <c r="E13" s="58">
        <f>SUM(E14:E16)</f>
        <v>1.5473615584617175</v>
      </c>
      <c r="F13" s="66"/>
      <c r="G13" s="67"/>
    </row>
    <row r="14" spans="1:7" ht="15">
      <c r="A14" s="60">
        <v>5</v>
      </c>
      <c r="B14" s="54" t="s">
        <v>13</v>
      </c>
      <c r="C14" s="61" t="s">
        <v>14</v>
      </c>
      <c r="D14" s="62">
        <f>E14*$D$3*12</f>
        <v>3350.592</v>
      </c>
      <c r="E14" s="62">
        <v>1.0835344794132484</v>
      </c>
      <c r="F14" s="69"/>
      <c r="G14" s="67"/>
    </row>
    <row r="15" spans="1:7" ht="15">
      <c r="A15" s="25">
        <v>6</v>
      </c>
      <c r="B15" s="21" t="s">
        <v>59</v>
      </c>
      <c r="C15" s="26" t="s">
        <v>14</v>
      </c>
      <c r="D15" s="27">
        <f>E15*$D$3*12</f>
        <v>1099.2240000000002</v>
      </c>
      <c r="E15" s="13">
        <v>0.3554736311071443</v>
      </c>
      <c r="F15" s="69"/>
      <c r="G15" s="67"/>
    </row>
    <row r="16" spans="1:7" ht="30">
      <c r="A16" s="60">
        <v>7</v>
      </c>
      <c r="B16" s="63" t="s">
        <v>15</v>
      </c>
      <c r="C16" s="63" t="s">
        <v>16</v>
      </c>
      <c r="D16" s="62">
        <f>E16*$D$3*12</f>
        <v>335.0592</v>
      </c>
      <c r="E16" s="62">
        <v>0.10835344794132484</v>
      </c>
      <c r="F16" s="69"/>
      <c r="G16" s="67"/>
    </row>
    <row r="17" spans="1:7" ht="15" customHeight="1">
      <c r="A17" s="122" t="s">
        <v>53</v>
      </c>
      <c r="B17" s="125"/>
      <c r="C17" s="126"/>
      <c r="D17" s="2">
        <f>SUM(D18:D20)</f>
        <v>1371.202971962017</v>
      </c>
      <c r="E17" s="2">
        <f>SUM(E18:E20)</f>
        <v>0.4434278176497655</v>
      </c>
      <c r="F17" s="69"/>
      <c r="G17" s="67"/>
    </row>
    <row r="18" spans="1:7" ht="30">
      <c r="A18" s="60">
        <v>8</v>
      </c>
      <c r="B18" s="63" t="s">
        <v>17</v>
      </c>
      <c r="C18" s="63" t="s">
        <v>6</v>
      </c>
      <c r="D18" s="62">
        <f>E18*12*$D$3</f>
        <v>1115.405435211345</v>
      </c>
      <c r="E18" s="62">
        <v>0.3607064804000107</v>
      </c>
      <c r="F18" s="59"/>
      <c r="G18" s="70"/>
    </row>
    <row r="19" spans="1:7" ht="15">
      <c r="A19" s="60">
        <v>9</v>
      </c>
      <c r="B19" s="63" t="s">
        <v>66</v>
      </c>
      <c r="C19" s="63" t="s">
        <v>6</v>
      </c>
      <c r="D19" s="62">
        <f>E19*12*$D$3</f>
        <v>32.986476397874995</v>
      </c>
      <c r="E19" s="62">
        <v>0.010667364015507974</v>
      </c>
      <c r="F19" s="71"/>
      <c r="G19" s="67"/>
    </row>
    <row r="20" spans="1:6" ht="60">
      <c r="A20" s="60">
        <v>10</v>
      </c>
      <c r="B20" s="63" t="s">
        <v>47</v>
      </c>
      <c r="C20" s="63" t="s">
        <v>6</v>
      </c>
      <c r="D20" s="62">
        <f>E20*12*$D$3</f>
        <v>222.81106035279686</v>
      </c>
      <c r="E20" s="62">
        <v>0.07205397323424685</v>
      </c>
      <c r="F20" s="48"/>
    </row>
    <row r="21" spans="1:6" ht="15">
      <c r="A21" s="120" t="s">
        <v>54</v>
      </c>
      <c r="B21" s="121"/>
      <c r="C21" s="121"/>
      <c r="D21" s="72">
        <f>SUM(D22:D23)</f>
        <v>5622.712931808922</v>
      </c>
      <c r="E21" s="72">
        <f>SUM(E22:E23)</f>
        <v>1.8183065349221033</v>
      </c>
      <c r="F21" s="48"/>
    </row>
    <row r="22" spans="1:7" ht="75">
      <c r="A22" s="60">
        <v>11</v>
      </c>
      <c r="B22" s="63" t="s">
        <v>48</v>
      </c>
      <c r="C22" s="63" t="s">
        <v>6</v>
      </c>
      <c r="D22" s="62">
        <f>E22*12*$D$3</f>
        <v>623.1728626365602</v>
      </c>
      <c r="E22" s="62">
        <v>0.2015253672489426</v>
      </c>
      <c r="F22" s="73"/>
      <c r="G22" s="73"/>
    </row>
    <row r="23" spans="1:7" ht="90">
      <c r="A23" s="60">
        <v>12</v>
      </c>
      <c r="B23" s="63" t="s">
        <v>41</v>
      </c>
      <c r="C23" s="63" t="s">
        <v>49</v>
      </c>
      <c r="D23" s="62">
        <f>E23*12*$D$3</f>
        <v>4999.540069172362</v>
      </c>
      <c r="E23" s="1">
        <v>1.6167811676731607</v>
      </c>
      <c r="F23" s="73"/>
      <c r="G23" s="73"/>
    </row>
    <row r="24" spans="1:6" ht="15">
      <c r="A24" s="120" t="s">
        <v>55</v>
      </c>
      <c r="B24" s="120"/>
      <c r="C24" s="120"/>
      <c r="D24" s="3">
        <f>SUM(D25)</f>
        <v>855.0360000000001</v>
      </c>
      <c r="E24" s="2">
        <f>SUM(E25)</f>
        <v>0.2765066552834802</v>
      </c>
      <c r="F24" s="48"/>
    </row>
    <row r="25" spans="1:6" ht="15">
      <c r="A25" s="60">
        <v>13</v>
      </c>
      <c r="B25" s="63" t="s">
        <v>42</v>
      </c>
      <c r="C25" s="63" t="s">
        <v>19</v>
      </c>
      <c r="D25" s="62">
        <f>E25*12*$D$3</f>
        <v>855.0360000000001</v>
      </c>
      <c r="E25" s="68">
        <v>0.2765066552834802</v>
      </c>
      <c r="F25" s="48"/>
    </row>
    <row r="26" spans="1:7" ht="15">
      <c r="A26" s="120" t="s">
        <v>56</v>
      </c>
      <c r="B26" s="120"/>
      <c r="C26" s="120"/>
      <c r="D26" s="3">
        <f>SUM(D27:D28)</f>
        <v>194.87836580778483</v>
      </c>
      <c r="E26" s="2">
        <f>SUM(E27:E28)</f>
        <v>0.06302093141881873</v>
      </c>
      <c r="F26" s="48"/>
      <c r="G26" s="74"/>
    </row>
    <row r="27" spans="1:7" ht="30">
      <c r="A27" s="60">
        <v>14</v>
      </c>
      <c r="B27" s="63" t="s">
        <v>20</v>
      </c>
      <c r="C27" s="63" t="s">
        <v>16</v>
      </c>
      <c r="D27" s="62">
        <f>E27*12*$D$3</f>
        <v>136.41485606544938</v>
      </c>
      <c r="E27" s="1">
        <v>0.04411465199317312</v>
      </c>
      <c r="F27" s="73"/>
      <c r="G27" s="75"/>
    </row>
    <row r="28" spans="1:7" ht="45">
      <c r="A28" s="60">
        <v>15</v>
      </c>
      <c r="B28" s="63" t="s">
        <v>21</v>
      </c>
      <c r="C28" s="63" t="s">
        <v>22</v>
      </c>
      <c r="D28" s="62">
        <f>E28*12*$D$3</f>
        <v>58.46350974233544</v>
      </c>
      <c r="E28" s="62">
        <v>0.01890627942564562</v>
      </c>
      <c r="F28" s="74"/>
      <c r="G28" s="73"/>
    </row>
    <row r="29" spans="1:7" ht="15">
      <c r="A29" s="55"/>
      <c r="B29" s="76" t="s">
        <v>23</v>
      </c>
      <c r="C29" s="76"/>
      <c r="D29" s="58">
        <f>D8+D13+D17+D21+D24+D26</f>
        <v>15232.766922930816</v>
      </c>
      <c r="E29" s="58">
        <f>E8+E13+E17+E21+E24+E26</f>
        <v>4.926063268181024</v>
      </c>
      <c r="F29" s="73"/>
      <c r="G29" s="73"/>
    </row>
    <row r="30" spans="1:6" ht="15">
      <c r="A30" s="77"/>
      <c r="B30" s="78"/>
      <c r="C30" s="79"/>
      <c r="D30" s="5"/>
      <c r="E30" s="6"/>
      <c r="F30" s="77"/>
    </row>
    <row r="31" spans="1:6" ht="15">
      <c r="A31" s="80"/>
      <c r="B31" s="80"/>
      <c r="C31" s="80"/>
      <c r="D31" s="80"/>
      <c r="E31" s="80"/>
      <c r="F31" s="81"/>
    </row>
    <row r="32" spans="1:6" ht="105">
      <c r="A32" s="57" t="s">
        <v>24</v>
      </c>
      <c r="B32" s="57" t="s">
        <v>35</v>
      </c>
      <c r="C32" s="57" t="s">
        <v>38</v>
      </c>
      <c r="D32" s="57" t="s">
        <v>25</v>
      </c>
      <c r="E32" s="57" t="s">
        <v>45</v>
      </c>
      <c r="F32" s="57" t="s">
        <v>26</v>
      </c>
    </row>
    <row r="33" spans="1:6" ht="15">
      <c r="A33" s="57">
        <v>1</v>
      </c>
      <c r="B33" s="54" t="s">
        <v>90</v>
      </c>
      <c r="C33" s="57" t="s">
        <v>36</v>
      </c>
      <c r="D33" s="57">
        <v>3500</v>
      </c>
      <c r="E33" s="7">
        <f>D33/12/$D$3</f>
        <v>1.131850931998396</v>
      </c>
      <c r="F33" s="8">
        <v>2</v>
      </c>
    </row>
    <row r="34" spans="1:6" ht="30">
      <c r="A34" s="60">
        <v>2</v>
      </c>
      <c r="B34" s="82" t="s">
        <v>91</v>
      </c>
      <c r="C34" s="57" t="s">
        <v>92</v>
      </c>
      <c r="D34" s="57">
        <v>9000</v>
      </c>
      <c r="E34" s="7">
        <f>D34/12/$D$3</f>
        <v>2.9104738251387325</v>
      </c>
      <c r="F34" s="57">
        <v>2</v>
      </c>
    </row>
    <row r="35" spans="1:6" ht="15">
      <c r="A35" s="57"/>
      <c r="B35" s="83" t="s">
        <v>37</v>
      </c>
      <c r="C35" s="56"/>
      <c r="D35" s="44">
        <f>SUM(D33:D34)</f>
        <v>12500</v>
      </c>
      <c r="E35" s="9">
        <f>SUM(E33:E34)</f>
        <v>4.042324757137129</v>
      </c>
      <c r="F35" s="10"/>
    </row>
    <row r="36" spans="1:6" ht="15">
      <c r="A36" s="77"/>
      <c r="B36" s="78"/>
      <c r="C36" s="84"/>
      <c r="D36" s="84"/>
      <c r="E36" s="84"/>
      <c r="F36" s="84"/>
    </row>
    <row r="37" spans="1:6" ht="29.25">
      <c r="A37" s="77"/>
      <c r="B37" s="78" t="s">
        <v>28</v>
      </c>
      <c r="C37" s="85">
        <f>D29+D35</f>
        <v>27732.766922930816</v>
      </c>
      <c r="D37" s="85"/>
      <c r="E37" s="85"/>
      <c r="F37" s="84"/>
    </row>
    <row r="38" spans="1:6" ht="15">
      <c r="A38" s="77"/>
      <c r="B38" s="78" t="s">
        <v>44</v>
      </c>
      <c r="C38" s="86">
        <f>E29+E35</f>
        <v>8.968388025318152</v>
      </c>
      <c r="D38" s="84"/>
      <c r="E38" s="84"/>
      <c r="F38" s="84"/>
    </row>
    <row r="39" spans="1:6" ht="15">
      <c r="A39" s="77"/>
      <c r="B39" s="78"/>
      <c r="C39" s="86"/>
      <c r="D39" s="84"/>
      <c r="E39" s="84"/>
      <c r="F39" s="84"/>
    </row>
    <row r="40" spans="1:6" ht="15">
      <c r="A40" s="48"/>
      <c r="B40" s="48"/>
      <c r="C40" s="48"/>
      <c r="D40" s="48"/>
      <c r="E40" s="48"/>
      <c r="F40" s="48"/>
    </row>
    <row r="41" spans="1:6" ht="40.5" customHeight="1">
      <c r="A41" s="119" t="s">
        <v>40</v>
      </c>
      <c r="B41" s="119"/>
      <c r="C41" s="119"/>
      <c r="D41" s="119"/>
      <c r="E41" s="119"/>
      <c r="F41" s="119"/>
    </row>
    <row r="42" spans="1:6" ht="15">
      <c r="A42" s="49"/>
      <c r="B42" s="49"/>
      <c r="C42" s="49"/>
      <c r="D42" s="48"/>
      <c r="E42" s="48"/>
      <c r="F42" s="48"/>
    </row>
    <row r="43" spans="1:6" ht="71.25">
      <c r="A43" s="54"/>
      <c r="B43" s="55" t="s">
        <v>1</v>
      </c>
      <c r="C43" s="55" t="s">
        <v>2</v>
      </c>
      <c r="D43" s="55" t="s">
        <v>3</v>
      </c>
      <c r="E43" s="55" t="s">
        <v>4</v>
      </c>
      <c r="F43" s="48"/>
    </row>
    <row r="44" spans="1:5" ht="15">
      <c r="A44" s="127" t="s">
        <v>29</v>
      </c>
      <c r="B44" s="127"/>
      <c r="C44" s="127"/>
      <c r="D44" s="58">
        <f>D45</f>
        <v>47.331983820000005</v>
      </c>
      <c r="E44" s="58">
        <f>E45</f>
        <v>0.0153065</v>
      </c>
    </row>
    <row r="45" spans="1:5" ht="30">
      <c r="A45" s="60" t="s">
        <v>67</v>
      </c>
      <c r="B45" s="87" t="s">
        <v>30</v>
      </c>
      <c r="C45" s="87" t="s">
        <v>50</v>
      </c>
      <c r="D45" s="62">
        <f>E45*12*$D$3</f>
        <v>47.331983820000005</v>
      </c>
      <c r="E45" s="88">
        <v>0.0153065</v>
      </c>
    </row>
    <row r="46" spans="1:5" ht="30" customHeight="1">
      <c r="A46" s="127" t="s">
        <v>32</v>
      </c>
      <c r="B46" s="127"/>
      <c r="C46" s="127"/>
      <c r="D46" s="92">
        <f>D47+D48+D49</f>
        <v>2185.627463021915</v>
      </c>
      <c r="E46" s="58">
        <f>E47+E48+E49</f>
        <v>0.706801280292184</v>
      </c>
    </row>
    <row r="47" spans="1:5" ht="45">
      <c r="A47" s="60" t="s">
        <v>68</v>
      </c>
      <c r="B47" s="87" t="s">
        <v>33</v>
      </c>
      <c r="C47" s="87" t="s">
        <v>43</v>
      </c>
      <c r="D47" s="62">
        <f>E47*$D$3*12</f>
        <v>94.66396764000001</v>
      </c>
      <c r="E47" s="88">
        <v>0.030613</v>
      </c>
    </row>
    <row r="48" spans="1:5" ht="30">
      <c r="A48" s="60" t="s">
        <v>69</v>
      </c>
      <c r="B48" s="89" t="s">
        <v>7</v>
      </c>
      <c r="C48" s="89" t="s">
        <v>34</v>
      </c>
      <c r="D48" s="62">
        <f>E48*$D$3*12</f>
        <v>2013.5806137303994</v>
      </c>
      <c r="E48" s="88">
        <f>5*E9/2</f>
        <v>0.6511637412299014</v>
      </c>
    </row>
    <row r="49" spans="1:5" ht="30">
      <c r="A49" s="60" t="s">
        <v>70</v>
      </c>
      <c r="B49" s="90" t="s">
        <v>10</v>
      </c>
      <c r="C49" s="54" t="s">
        <v>31</v>
      </c>
      <c r="D49" s="62">
        <f>E49*$D$3*12</f>
        <v>77.38288165151542</v>
      </c>
      <c r="E49" s="91">
        <f>2*E11/5</f>
        <v>0.025024539062282657</v>
      </c>
    </row>
    <row r="50" spans="1:6" ht="15">
      <c r="A50" s="55"/>
      <c r="B50" s="76" t="s">
        <v>23</v>
      </c>
      <c r="C50" s="76"/>
      <c r="D50" s="92">
        <f>D44+D46</f>
        <v>2232.959446841915</v>
      </c>
      <c r="E50" s="58">
        <f>E44+E46</f>
        <v>0.722107780292184</v>
      </c>
      <c r="F50" s="51"/>
    </row>
    <row r="51" spans="1:6" ht="6.75" customHeight="1">
      <c r="A51" s="48"/>
      <c r="B51" s="48"/>
      <c r="C51" s="48"/>
      <c r="D51" s="48"/>
      <c r="E51" s="48"/>
      <c r="F51" s="48"/>
    </row>
    <row r="52" spans="1:6" ht="6.75" customHeight="1">
      <c r="A52" s="80"/>
      <c r="B52" s="80"/>
      <c r="C52" s="80"/>
      <c r="D52" s="80"/>
      <c r="E52" s="80"/>
      <c r="F52" s="81"/>
    </row>
    <row r="53" spans="1:6" ht="105">
      <c r="A53" s="57" t="s">
        <v>24</v>
      </c>
      <c r="B53" s="57" t="s">
        <v>35</v>
      </c>
      <c r="C53" s="57" t="s">
        <v>38</v>
      </c>
      <c r="D53" s="57" t="s">
        <v>25</v>
      </c>
      <c r="E53" s="57" t="s">
        <v>46</v>
      </c>
      <c r="F53" s="57" t="s">
        <v>26</v>
      </c>
    </row>
    <row r="54" spans="1:6" ht="15">
      <c r="A54" s="8">
        <v>1</v>
      </c>
      <c r="B54" s="21" t="s">
        <v>27</v>
      </c>
      <c r="C54" s="8" t="s">
        <v>65</v>
      </c>
      <c r="D54" s="106">
        <f>20*870</f>
        <v>17400</v>
      </c>
      <c r="E54" s="46">
        <f>D54/12/$D$3</f>
        <v>5.6269160619348835</v>
      </c>
      <c r="F54" s="8">
        <v>2</v>
      </c>
    </row>
    <row r="55" spans="1:6" ht="15">
      <c r="A55" s="57">
        <v>2</v>
      </c>
      <c r="B55" s="54" t="s">
        <v>90</v>
      </c>
      <c r="C55" s="57" t="s">
        <v>36</v>
      </c>
      <c r="D55" s="57">
        <v>3500</v>
      </c>
      <c r="E55" s="46">
        <f>D55/12/$D$3</f>
        <v>1.131850931998396</v>
      </c>
      <c r="F55" s="8">
        <v>2</v>
      </c>
    </row>
    <row r="56" spans="1:6" ht="30">
      <c r="A56" s="60">
        <v>3</v>
      </c>
      <c r="B56" s="82" t="s">
        <v>91</v>
      </c>
      <c r="C56" s="57" t="s">
        <v>92</v>
      </c>
      <c r="D56" s="57">
        <v>9000</v>
      </c>
      <c r="E56" s="46">
        <f>D56/12/$D$3</f>
        <v>2.9104738251387325</v>
      </c>
      <c r="F56" s="8">
        <v>2</v>
      </c>
    </row>
    <row r="57" spans="1:6" ht="15">
      <c r="A57" s="93"/>
      <c r="B57" s="93" t="s">
        <v>37</v>
      </c>
      <c r="C57" s="93"/>
      <c r="D57" s="94">
        <f>SUM(D54:D56)</f>
        <v>29900</v>
      </c>
      <c r="E57" s="95">
        <f>SUM(E54:E56)</f>
        <v>9.669240819072012</v>
      </c>
      <c r="F57" s="93"/>
    </row>
    <row r="59" spans="2:4" s="96" customFormat="1" ht="30.75" customHeight="1">
      <c r="B59" s="118" t="s">
        <v>73</v>
      </c>
      <c r="C59" s="118"/>
      <c r="D59" s="45">
        <f>C37</f>
        <v>27732.766922930816</v>
      </c>
    </row>
  </sheetData>
  <sheetProtection/>
  <mergeCells count="12">
    <mergeCell ref="A44:C44"/>
    <mergeCell ref="A46:C46"/>
    <mergeCell ref="A1:E1"/>
    <mergeCell ref="B59:C59"/>
    <mergeCell ref="A5:E5"/>
    <mergeCell ref="A8:C8"/>
    <mergeCell ref="A13:C13"/>
    <mergeCell ref="A17:C17"/>
    <mergeCell ref="A21:C21"/>
    <mergeCell ref="A24:C24"/>
    <mergeCell ref="A26:C26"/>
    <mergeCell ref="A41:F4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="90" zoomScaleNormal="90" zoomScalePageLayoutView="0" workbookViewId="0" topLeftCell="A112">
      <selection activeCell="B125" sqref="B125"/>
    </sheetView>
  </sheetViews>
  <sheetFormatPr defaultColWidth="9.00390625" defaultRowHeight="12.75"/>
  <cols>
    <col min="1" max="1" width="3.75390625" style="52" customWidth="1"/>
    <col min="2" max="2" width="43.375" style="52" customWidth="1"/>
    <col min="3" max="3" width="17.75390625" style="52" customWidth="1"/>
    <col min="4" max="4" width="11.75390625" style="52" customWidth="1"/>
    <col min="5" max="5" width="12.875" style="52" customWidth="1"/>
    <col min="6" max="16384" width="9.125" style="52" customWidth="1"/>
  </cols>
  <sheetData>
    <row r="1" spans="1:7" s="16" customFormat="1" ht="27" customHeight="1">
      <c r="A1" s="109" t="s">
        <v>94</v>
      </c>
      <c r="B1" s="109"/>
      <c r="C1" s="109"/>
      <c r="D1" s="109"/>
      <c r="E1" s="109"/>
      <c r="F1" s="15"/>
      <c r="G1" s="15"/>
    </row>
    <row r="3" spans="1:6" ht="15">
      <c r="A3" s="48"/>
      <c r="B3" s="49" t="s">
        <v>93</v>
      </c>
      <c r="C3" s="50"/>
      <c r="D3" s="11">
        <v>692.04</v>
      </c>
      <c r="E3" s="51" t="s">
        <v>0</v>
      </c>
      <c r="F3" s="48"/>
    </row>
    <row r="4" spans="1:6" ht="8.25" customHeight="1">
      <c r="A4" s="48"/>
      <c r="B4" s="53"/>
      <c r="C4" s="48"/>
      <c r="D4" s="48"/>
      <c r="E4" s="48"/>
      <c r="F4" s="48"/>
    </row>
    <row r="5" spans="1:6" ht="30.75" customHeight="1">
      <c r="A5" s="119" t="s">
        <v>39</v>
      </c>
      <c r="B5" s="119"/>
      <c r="C5" s="119"/>
      <c r="D5" s="119"/>
      <c r="E5" s="119"/>
      <c r="F5" s="48"/>
    </row>
    <row r="6" spans="1:6" ht="8.25" customHeight="1">
      <c r="A6" s="49"/>
      <c r="B6" s="49"/>
      <c r="C6" s="49"/>
      <c r="D6" s="49"/>
      <c r="E6" s="49"/>
      <c r="F6" s="48"/>
    </row>
    <row r="7" spans="1:6" ht="71.25">
      <c r="A7" s="54"/>
      <c r="B7" s="55" t="s">
        <v>1</v>
      </c>
      <c r="C7" s="55" t="s">
        <v>2</v>
      </c>
      <c r="D7" s="55" t="s">
        <v>3</v>
      </c>
      <c r="E7" s="55" t="s">
        <v>4</v>
      </c>
      <c r="F7" s="48"/>
    </row>
    <row r="8" spans="1:6" ht="15">
      <c r="A8" s="120" t="s">
        <v>74</v>
      </c>
      <c r="B8" s="121"/>
      <c r="C8" s="121"/>
      <c r="D8" s="72">
        <f>SUM(D9:D9)</f>
        <v>383.28394865490935</v>
      </c>
      <c r="E8" s="72">
        <f>SUM(E9:E9)</f>
        <v>0.04615387702239145</v>
      </c>
      <c r="F8" s="48"/>
    </row>
    <row r="9" spans="1:6" ht="15">
      <c r="A9" s="60">
        <v>1</v>
      </c>
      <c r="B9" s="63" t="s">
        <v>75</v>
      </c>
      <c r="C9" s="63" t="s">
        <v>6</v>
      </c>
      <c r="D9" s="62">
        <f>E9*$D$3*12</f>
        <v>383.28394865490935</v>
      </c>
      <c r="E9" s="91">
        <v>0.04615387702239145</v>
      </c>
      <c r="F9" s="48"/>
    </row>
    <row r="10" spans="1:6" ht="30" customHeight="1">
      <c r="A10" s="120" t="s">
        <v>76</v>
      </c>
      <c r="B10" s="121"/>
      <c r="C10" s="121"/>
      <c r="D10" s="58">
        <f>SUM(D11:D15)</f>
        <v>8054.091791090534</v>
      </c>
      <c r="E10" s="58">
        <f>SUM(E11:E15)</f>
        <v>0.9698490201783296</v>
      </c>
      <c r="F10" s="59"/>
    </row>
    <row r="11" spans="1:6" ht="30">
      <c r="A11" s="60">
        <v>2</v>
      </c>
      <c r="B11" s="54" t="s">
        <v>7</v>
      </c>
      <c r="C11" s="61" t="s">
        <v>5</v>
      </c>
      <c r="D11" s="62">
        <f>E11*$D$3*12</f>
        <v>1859.7902649019638</v>
      </c>
      <c r="E11" s="91">
        <v>0.2239502370891331</v>
      </c>
      <c r="F11" s="48"/>
    </row>
    <row r="12" spans="1:6" ht="30">
      <c r="A12" s="60">
        <v>3</v>
      </c>
      <c r="B12" s="54" t="s">
        <v>8</v>
      </c>
      <c r="C12" s="63" t="s">
        <v>9</v>
      </c>
      <c r="D12" s="62">
        <f>E12*$D$3*12</f>
        <v>2165.420133609628</v>
      </c>
      <c r="E12" s="62">
        <v>0.26075324807930517</v>
      </c>
      <c r="F12" s="48"/>
    </row>
    <row r="13" spans="1:6" ht="15">
      <c r="A13" s="60">
        <v>4</v>
      </c>
      <c r="B13" s="63" t="s">
        <v>10</v>
      </c>
      <c r="C13" s="63" t="s">
        <v>11</v>
      </c>
      <c r="D13" s="62">
        <f>E13*$D$3*12</f>
        <v>1303.1119711536105</v>
      </c>
      <c r="E13" s="62">
        <v>0.15691674507658646</v>
      </c>
      <c r="F13" s="48"/>
    </row>
    <row r="14" spans="1:6" ht="15">
      <c r="A14" s="25">
        <v>5</v>
      </c>
      <c r="B14" s="28" t="s">
        <v>60</v>
      </c>
      <c r="C14" s="28" t="s">
        <v>61</v>
      </c>
      <c r="D14" s="62">
        <f>E14*$D$3*12</f>
        <v>2491.344</v>
      </c>
      <c r="E14" s="62">
        <v>0.3</v>
      </c>
      <c r="F14" s="48"/>
    </row>
    <row r="15" spans="1:7" ht="15">
      <c r="A15" s="60">
        <v>6</v>
      </c>
      <c r="B15" s="63" t="s">
        <v>12</v>
      </c>
      <c r="C15" s="63" t="s">
        <v>6</v>
      </c>
      <c r="D15" s="62">
        <f>E15*$D$3*12</f>
        <v>234.42542142533154</v>
      </c>
      <c r="E15" s="62">
        <v>0.02822878993330486</v>
      </c>
      <c r="F15" s="69"/>
      <c r="G15" s="67"/>
    </row>
    <row r="16" spans="1:7" ht="15">
      <c r="A16" s="122" t="s">
        <v>77</v>
      </c>
      <c r="B16" s="123"/>
      <c r="C16" s="124"/>
      <c r="D16" s="58">
        <f>SUM(D17:D19)</f>
        <v>10898.882399999999</v>
      </c>
      <c r="E16" s="58">
        <f>SUM(E17:E19)</f>
        <v>1.312409976301948</v>
      </c>
      <c r="F16" s="66"/>
      <c r="G16" s="67"/>
    </row>
    <row r="17" spans="1:7" ht="15">
      <c r="A17" s="60">
        <v>7</v>
      </c>
      <c r="B17" s="54" t="s">
        <v>13</v>
      </c>
      <c r="C17" s="61" t="s">
        <v>14</v>
      </c>
      <c r="D17" s="62">
        <f>E17*$D$3*12</f>
        <v>7631.9039999999995</v>
      </c>
      <c r="E17" s="1">
        <v>0.919010461823016</v>
      </c>
      <c r="F17" s="69"/>
      <c r="G17" s="67"/>
    </row>
    <row r="18" spans="1:7" ht="15">
      <c r="A18" s="25">
        <v>8</v>
      </c>
      <c r="B18" s="21" t="s">
        <v>59</v>
      </c>
      <c r="C18" s="26" t="s">
        <v>14</v>
      </c>
      <c r="D18" s="62">
        <f>E18*$D$3*12</f>
        <v>2503.7880000000005</v>
      </c>
      <c r="E18" s="1">
        <v>0.3014984682966303</v>
      </c>
      <c r="F18" s="69"/>
      <c r="G18" s="67"/>
    </row>
    <row r="19" spans="1:7" ht="30">
      <c r="A19" s="60">
        <v>9</v>
      </c>
      <c r="B19" s="63" t="s">
        <v>15</v>
      </c>
      <c r="C19" s="63" t="s">
        <v>16</v>
      </c>
      <c r="D19" s="62">
        <f>E19*$D$3*12</f>
        <v>763.1904</v>
      </c>
      <c r="E19" s="62">
        <v>0.0919010461823016</v>
      </c>
      <c r="F19" s="69"/>
      <c r="G19" s="67"/>
    </row>
    <row r="20" spans="1:7" ht="15">
      <c r="A20" s="122" t="s">
        <v>78</v>
      </c>
      <c r="B20" s="125"/>
      <c r="C20" s="126"/>
      <c r="D20" s="2">
        <f>SUM(D21:D23)</f>
        <v>12589.653067093815</v>
      </c>
      <c r="E20" s="2">
        <f>SUM(E21:E23)</f>
        <v>1.5160073920454762</v>
      </c>
      <c r="F20" s="69"/>
      <c r="G20" s="67"/>
    </row>
    <row r="21" spans="1:7" ht="15" customHeight="1">
      <c r="A21" s="60">
        <v>10</v>
      </c>
      <c r="B21" s="63" t="s">
        <v>17</v>
      </c>
      <c r="C21" s="63" t="s">
        <v>6</v>
      </c>
      <c r="D21" s="62">
        <f>E21*12*$D$3</f>
        <v>910.1152844856493</v>
      </c>
      <c r="E21" s="91">
        <v>0.10959328994538484</v>
      </c>
      <c r="F21" s="59"/>
      <c r="G21" s="70"/>
    </row>
    <row r="22" spans="1:7" ht="30">
      <c r="A22" s="60">
        <v>11</v>
      </c>
      <c r="B22" s="63" t="s">
        <v>79</v>
      </c>
      <c r="C22" s="63" t="s">
        <v>6</v>
      </c>
      <c r="D22" s="62">
        <f>E22*12*$D$3</f>
        <v>3049.5651220760114</v>
      </c>
      <c r="E22" s="91">
        <v>0.36721927466572396</v>
      </c>
      <c r="F22" s="71"/>
      <c r="G22" s="67"/>
    </row>
    <row r="23" spans="1:6" ht="90">
      <c r="A23" s="60">
        <v>12</v>
      </c>
      <c r="B23" s="63" t="s">
        <v>80</v>
      </c>
      <c r="C23" s="63" t="s">
        <v>6</v>
      </c>
      <c r="D23" s="62">
        <f>E23*12*$D$3</f>
        <v>8629.972660532156</v>
      </c>
      <c r="E23" s="62">
        <v>1.0391948274343674</v>
      </c>
      <c r="F23" s="48"/>
    </row>
    <row r="24" spans="1:6" ht="15">
      <c r="A24" s="120" t="s">
        <v>81</v>
      </c>
      <c r="B24" s="121"/>
      <c r="C24" s="121"/>
      <c r="D24" s="72">
        <f>SUM(D25:D26)</f>
        <v>22365.653225883092</v>
      </c>
      <c r="E24" s="72">
        <f>SUM(E25:E26)</f>
        <v>2.693203334330758</v>
      </c>
      <c r="F24" s="48"/>
    </row>
    <row r="25" spans="1:6" ht="75">
      <c r="A25" s="60">
        <v>13</v>
      </c>
      <c r="B25" s="63" t="s">
        <v>82</v>
      </c>
      <c r="C25" s="63" t="s">
        <v>6</v>
      </c>
      <c r="D25" s="62">
        <f>E25*12*$D$3</f>
        <v>1563.6808060848018</v>
      </c>
      <c r="E25" s="62">
        <v>0.18829364464539644</v>
      </c>
      <c r="F25" s="48"/>
    </row>
    <row r="26" spans="1:6" ht="105">
      <c r="A26" s="60">
        <v>14</v>
      </c>
      <c r="B26" s="63" t="s">
        <v>41</v>
      </c>
      <c r="C26" s="63" t="s">
        <v>83</v>
      </c>
      <c r="D26" s="62">
        <f>E26*12*$D$3</f>
        <v>20801.97241979829</v>
      </c>
      <c r="E26" s="1">
        <v>2.5049096896853618</v>
      </c>
      <c r="F26" s="48"/>
    </row>
    <row r="27" spans="1:6" ht="15">
      <c r="A27" s="120" t="s">
        <v>84</v>
      </c>
      <c r="B27" s="120"/>
      <c r="C27" s="120"/>
      <c r="D27" s="3">
        <f>SUM(D28)</f>
        <v>5329.616657544257</v>
      </c>
      <c r="E27" s="3">
        <f>SUM(E28)</f>
        <v>0.6417760844200067</v>
      </c>
      <c r="F27" s="48"/>
    </row>
    <row r="28" spans="1:6" ht="15">
      <c r="A28" s="60">
        <v>15</v>
      </c>
      <c r="B28" s="63" t="s">
        <v>42</v>
      </c>
      <c r="C28" s="63" t="s">
        <v>19</v>
      </c>
      <c r="D28" s="62">
        <f>E28*12*$D$3</f>
        <v>5329.616657544257</v>
      </c>
      <c r="E28" s="4">
        <v>0.6417760844200067</v>
      </c>
      <c r="F28" s="48"/>
    </row>
    <row r="29" spans="1:6" ht="15">
      <c r="A29" s="120" t="s">
        <v>85</v>
      </c>
      <c r="B29" s="120"/>
      <c r="C29" s="120"/>
      <c r="D29" s="3">
        <f>SUM(D30:D32)</f>
        <v>1581.8826034739627</v>
      </c>
      <c r="E29" s="3">
        <f>SUM(E30:E32)</f>
        <v>0.19048544923631133</v>
      </c>
      <c r="F29" s="48"/>
    </row>
    <row r="30" spans="1:6" ht="30">
      <c r="A30" s="60">
        <v>16</v>
      </c>
      <c r="B30" s="63" t="s">
        <v>20</v>
      </c>
      <c r="C30" s="63" t="s">
        <v>16</v>
      </c>
      <c r="D30" s="62">
        <f>E30*12*$D$3</f>
        <v>524.8675675333352</v>
      </c>
      <c r="E30" s="1">
        <v>0.06320294197027812</v>
      </c>
      <c r="F30" s="48"/>
    </row>
    <row r="31" spans="1:6" ht="45">
      <c r="A31" s="60">
        <v>17</v>
      </c>
      <c r="B31" s="63" t="s">
        <v>21</v>
      </c>
      <c r="C31" s="63" t="s">
        <v>22</v>
      </c>
      <c r="D31" s="62">
        <f>E31*12*$D$3</f>
        <v>107.95824000000002</v>
      </c>
      <c r="E31" s="62">
        <v>0.013000000000000001</v>
      </c>
      <c r="F31" s="48"/>
    </row>
    <row r="32" spans="1:6" ht="15">
      <c r="A32" s="60">
        <v>18</v>
      </c>
      <c r="B32" s="63" t="s">
        <v>86</v>
      </c>
      <c r="C32" s="63" t="s">
        <v>6</v>
      </c>
      <c r="D32" s="62">
        <f>E32*12*$D$3</f>
        <v>949.0567959406275</v>
      </c>
      <c r="E32" s="1">
        <v>0.11428250726603321</v>
      </c>
      <c r="F32" s="48"/>
    </row>
    <row r="33" spans="1:6" ht="15">
      <c r="A33" s="55"/>
      <c r="B33" s="76" t="s">
        <v>23</v>
      </c>
      <c r="C33" s="76"/>
      <c r="D33" s="92">
        <f>D8+D10+D16+D20+D24+D27+D29</f>
        <v>61203.063693740565</v>
      </c>
      <c r="E33" s="58">
        <f>E8+E10+E16+E20+E24+E27+E29</f>
        <v>7.369885133535222</v>
      </c>
      <c r="F33" s="51"/>
    </row>
    <row r="34" spans="1:6" ht="15">
      <c r="A34" s="77"/>
      <c r="B34" s="78"/>
      <c r="C34" s="79"/>
      <c r="D34" s="5"/>
      <c r="E34" s="6"/>
      <c r="F34" s="48"/>
    </row>
    <row r="35" spans="1:6" ht="15">
      <c r="A35" s="80"/>
      <c r="B35" s="80"/>
      <c r="C35" s="80"/>
      <c r="D35" s="80"/>
      <c r="E35" s="80"/>
      <c r="F35" s="81"/>
    </row>
    <row r="36" spans="1:6" ht="105">
      <c r="A36" s="57" t="s">
        <v>24</v>
      </c>
      <c r="B36" s="57" t="s">
        <v>35</v>
      </c>
      <c r="C36" s="57" t="s">
        <v>38</v>
      </c>
      <c r="D36" s="97" t="s">
        <v>25</v>
      </c>
      <c r="E36" s="57" t="s">
        <v>45</v>
      </c>
      <c r="F36" s="57" t="s">
        <v>26</v>
      </c>
    </row>
    <row r="37" spans="1:6" ht="30">
      <c r="A37" s="57">
        <v>1</v>
      </c>
      <c r="B37" s="82" t="s">
        <v>97</v>
      </c>
      <c r="C37" s="99" t="s">
        <v>100</v>
      </c>
      <c r="D37" s="98">
        <v>6900</v>
      </c>
      <c r="E37" s="100">
        <f>D37/12/$D$3</f>
        <v>0.8308768279290215</v>
      </c>
      <c r="F37" s="8">
        <v>2</v>
      </c>
    </row>
    <row r="38" spans="1:6" ht="15">
      <c r="A38" s="57">
        <v>2</v>
      </c>
      <c r="B38" s="82" t="s">
        <v>99</v>
      </c>
      <c r="C38" s="99" t="s">
        <v>100</v>
      </c>
      <c r="D38" s="98">
        <v>6440</v>
      </c>
      <c r="E38" s="100">
        <f>D38/12/$D$3</f>
        <v>0.77548503940042</v>
      </c>
      <c r="F38" s="57">
        <v>2</v>
      </c>
    </row>
    <row r="39" spans="1:6" ht="15">
      <c r="A39" s="57">
        <v>3</v>
      </c>
      <c r="B39" s="82" t="s">
        <v>98</v>
      </c>
      <c r="C39" s="99" t="s">
        <v>101</v>
      </c>
      <c r="D39" s="98">
        <v>11050</v>
      </c>
      <c r="E39" s="100">
        <f>D39/12/$D$3</f>
        <v>1.3306070940022736</v>
      </c>
      <c r="F39" s="57">
        <v>2</v>
      </c>
    </row>
    <row r="40" spans="1:6" ht="15">
      <c r="A40" s="57"/>
      <c r="B40" s="93" t="s">
        <v>88</v>
      </c>
      <c r="C40" s="65"/>
      <c r="D40" s="107">
        <f>SUM(D37:D39)</f>
        <v>24390</v>
      </c>
      <c r="E40" s="101">
        <f>SUM(E37:E39)</f>
        <v>2.936968961331715</v>
      </c>
      <c r="F40" s="10"/>
    </row>
    <row r="41" spans="1:6" ht="15">
      <c r="A41" s="77"/>
      <c r="B41" s="78"/>
      <c r="C41" s="84"/>
      <c r="D41" s="84"/>
      <c r="E41" s="84"/>
      <c r="F41" s="84"/>
    </row>
    <row r="42" spans="1:6" ht="29.25">
      <c r="A42" s="77"/>
      <c r="B42" s="78" t="s">
        <v>28</v>
      </c>
      <c r="C42" s="85">
        <f>D33+D40-0.5</f>
        <v>85592.56369374057</v>
      </c>
      <c r="D42" s="85"/>
      <c r="E42" s="85"/>
      <c r="F42" s="84"/>
    </row>
    <row r="43" spans="1:6" ht="15">
      <c r="A43" s="77"/>
      <c r="B43" s="78" t="s">
        <v>44</v>
      </c>
      <c r="C43" s="86">
        <f>E33+E40</f>
        <v>10.306854094866937</v>
      </c>
      <c r="D43" s="84"/>
      <c r="E43" s="84"/>
      <c r="F43" s="84"/>
    </row>
    <row r="44" spans="1:6" ht="15">
      <c r="A44" s="77"/>
      <c r="B44" s="78"/>
      <c r="C44" s="86"/>
      <c r="D44" s="84"/>
      <c r="E44" s="84"/>
      <c r="F44" s="84"/>
    </row>
    <row r="45" spans="1:6" ht="15">
      <c r="A45" s="48"/>
      <c r="B45" s="48"/>
      <c r="C45" s="48"/>
      <c r="D45" s="48"/>
      <c r="E45" s="48"/>
      <c r="F45" s="48"/>
    </row>
    <row r="46" spans="1:6" ht="35.25" customHeight="1">
      <c r="A46" s="119" t="s">
        <v>40</v>
      </c>
      <c r="B46" s="119"/>
      <c r="C46" s="119"/>
      <c r="D46" s="119"/>
      <c r="E46" s="119"/>
      <c r="F46" s="119"/>
    </row>
    <row r="47" spans="1:6" ht="15">
      <c r="A47" s="49"/>
      <c r="B47" s="49"/>
      <c r="C47" s="49"/>
      <c r="D47" s="48"/>
      <c r="E47" s="48"/>
      <c r="F47" s="48"/>
    </row>
    <row r="48" spans="1:6" ht="71.25">
      <c r="A48" s="54"/>
      <c r="B48" s="55" t="s">
        <v>1</v>
      </c>
      <c r="C48" s="55" t="s">
        <v>2</v>
      </c>
      <c r="D48" s="55" t="s">
        <v>3</v>
      </c>
      <c r="E48" s="55" t="s">
        <v>4</v>
      </c>
      <c r="F48" s="48"/>
    </row>
    <row r="49" spans="1:5" ht="15">
      <c r="A49" s="127" t="s">
        <v>29</v>
      </c>
      <c r="B49" s="127"/>
      <c r="C49" s="127"/>
      <c r="D49" s="58">
        <f>+D50</f>
        <v>127.11252312</v>
      </c>
      <c r="E49" s="58">
        <f>E50</f>
        <v>0.0153065</v>
      </c>
    </row>
    <row r="50" spans="1:5" ht="30">
      <c r="A50" s="60">
        <v>1</v>
      </c>
      <c r="B50" s="87" t="s">
        <v>30</v>
      </c>
      <c r="C50" s="87" t="s">
        <v>50</v>
      </c>
      <c r="D50" s="62">
        <f>E50*12*$D$3</f>
        <v>127.11252312</v>
      </c>
      <c r="E50" s="88">
        <v>0.0153065</v>
      </c>
    </row>
    <row r="51" spans="1:5" ht="30" customHeight="1">
      <c r="A51" s="127" t="s">
        <v>32</v>
      </c>
      <c r="B51" s="127"/>
      <c r="C51" s="127"/>
      <c r="D51" s="58">
        <f>D52+D53+D54</f>
        <v>5424.945496956354</v>
      </c>
      <c r="E51" s="58">
        <f>E52+E53+E54</f>
        <v>0.6532552907534673</v>
      </c>
    </row>
    <row r="52" spans="1:5" ht="45">
      <c r="A52" s="60">
        <v>2</v>
      </c>
      <c r="B52" s="87" t="s">
        <v>33</v>
      </c>
      <c r="C52" s="87" t="s">
        <v>43</v>
      </c>
      <c r="D52" s="62">
        <f>E52*$D$3*12</f>
        <v>254.22504624</v>
      </c>
      <c r="E52" s="88">
        <v>0.030613</v>
      </c>
    </row>
    <row r="53" spans="1:5" ht="30">
      <c r="A53" s="60">
        <v>3</v>
      </c>
      <c r="B53" s="89" t="s">
        <v>7</v>
      </c>
      <c r="C53" s="89" t="s">
        <v>34</v>
      </c>
      <c r="D53" s="62">
        <f>E53*$D$3*12</f>
        <v>4649.47566225491</v>
      </c>
      <c r="E53" s="88">
        <f>5*E11/2</f>
        <v>0.5598755927228327</v>
      </c>
    </row>
    <row r="54" spans="1:5" ht="30">
      <c r="A54" s="60">
        <v>4</v>
      </c>
      <c r="B54" s="90" t="s">
        <v>10</v>
      </c>
      <c r="C54" s="54" t="s">
        <v>31</v>
      </c>
      <c r="D54" s="62">
        <f>E54*$D$3*12</f>
        <v>521.2447884614444</v>
      </c>
      <c r="E54" s="91">
        <f>2*E13/5</f>
        <v>0.06276669803063459</v>
      </c>
    </row>
    <row r="55" spans="1:6" ht="15">
      <c r="A55" s="55"/>
      <c r="B55" s="76" t="s">
        <v>23</v>
      </c>
      <c r="C55" s="76"/>
      <c r="D55" s="92">
        <f>D49+D51</f>
        <v>5552.058020076354</v>
      </c>
      <c r="E55" s="58">
        <f>E49+E51</f>
        <v>0.6685617907534673</v>
      </c>
      <c r="F55" s="51"/>
    </row>
    <row r="56" spans="1:6" ht="6.75" customHeight="1">
      <c r="A56" s="48"/>
      <c r="B56" s="48"/>
      <c r="C56" s="48"/>
      <c r="D56" s="48"/>
      <c r="E56" s="48"/>
      <c r="F56" s="48"/>
    </row>
    <row r="57" spans="1:6" ht="8.25" customHeight="1">
      <c r="A57" s="80"/>
      <c r="B57" s="80"/>
      <c r="C57" s="80"/>
      <c r="D57" s="80"/>
      <c r="E57" s="80"/>
      <c r="F57" s="81"/>
    </row>
    <row r="58" spans="1:6" ht="105">
      <c r="A58" s="57" t="s">
        <v>24</v>
      </c>
      <c r="B58" s="57" t="s">
        <v>35</v>
      </c>
      <c r="C58" s="57" t="s">
        <v>38</v>
      </c>
      <c r="D58" s="97" t="s">
        <v>25</v>
      </c>
      <c r="E58" s="57" t="s">
        <v>46</v>
      </c>
      <c r="F58" s="57" t="s">
        <v>26</v>
      </c>
    </row>
    <row r="59" spans="1:6" ht="15">
      <c r="A59" s="57">
        <v>1</v>
      </c>
      <c r="B59" s="21" t="s">
        <v>27</v>
      </c>
      <c r="C59" s="8" t="s">
        <v>102</v>
      </c>
      <c r="D59" s="108">
        <f>40*870</f>
        <v>34800</v>
      </c>
      <c r="E59" s="46">
        <f>D59/12/$D$3</f>
        <v>4.190509219120282</v>
      </c>
      <c r="F59" s="8">
        <v>2</v>
      </c>
    </row>
    <row r="60" spans="1:6" ht="30">
      <c r="A60" s="57">
        <v>2</v>
      </c>
      <c r="B60" s="82" t="s">
        <v>97</v>
      </c>
      <c r="C60" s="99" t="s">
        <v>62</v>
      </c>
      <c r="D60" s="98">
        <v>7500</v>
      </c>
      <c r="E60" s="46">
        <f>D60/12/$D$3</f>
        <v>0.9031269868793712</v>
      </c>
      <c r="F60" s="57">
        <v>2</v>
      </c>
    </row>
    <row r="61" spans="1:6" ht="15">
      <c r="A61" s="57">
        <v>3</v>
      </c>
      <c r="B61" s="82" t="s">
        <v>99</v>
      </c>
      <c r="C61" s="99" t="s">
        <v>62</v>
      </c>
      <c r="D61" s="98">
        <v>7000</v>
      </c>
      <c r="E61" s="46">
        <f>D61/12/$D$3</f>
        <v>0.8429185210874132</v>
      </c>
      <c r="F61" s="57">
        <v>2</v>
      </c>
    </row>
    <row r="62" spans="1:6" ht="15">
      <c r="A62" s="57">
        <v>4</v>
      </c>
      <c r="B62" s="82" t="s">
        <v>98</v>
      </c>
      <c r="C62" s="99" t="s">
        <v>87</v>
      </c>
      <c r="D62" s="98">
        <v>12750</v>
      </c>
      <c r="E62" s="46">
        <f>D62/12/$D$3</f>
        <v>1.535315877694931</v>
      </c>
      <c r="F62" s="57">
        <v>2</v>
      </c>
    </row>
    <row r="63" spans="1:6" ht="15">
      <c r="A63" s="93"/>
      <c r="B63" s="93" t="s">
        <v>37</v>
      </c>
      <c r="C63" s="93"/>
      <c r="D63" s="107">
        <f>SUM(D59:D62)</f>
        <v>62050</v>
      </c>
      <c r="E63" s="102">
        <f>D63/12/$D$3</f>
        <v>7.471870604781997</v>
      </c>
      <c r="F63" s="93"/>
    </row>
    <row r="68" spans="1:6" ht="15">
      <c r="A68" s="48"/>
      <c r="B68" s="49" t="s">
        <v>95</v>
      </c>
      <c r="C68" s="50"/>
      <c r="D68" s="11">
        <v>81.8</v>
      </c>
      <c r="E68" s="51" t="s">
        <v>0</v>
      </c>
      <c r="F68" s="48"/>
    </row>
    <row r="69" spans="1:6" ht="15">
      <c r="A69" s="48"/>
      <c r="B69" s="53"/>
      <c r="C69" s="48"/>
      <c r="D69" s="48"/>
      <c r="E69" s="48"/>
      <c r="F69" s="48"/>
    </row>
    <row r="70" spans="1:6" ht="44.25" customHeight="1">
      <c r="A70" s="119" t="s">
        <v>39</v>
      </c>
      <c r="B70" s="119"/>
      <c r="C70" s="119"/>
      <c r="D70" s="119"/>
      <c r="E70" s="119"/>
      <c r="F70" s="48"/>
    </row>
    <row r="71" spans="1:6" ht="15">
      <c r="A71" s="49"/>
      <c r="B71" s="49"/>
      <c r="C71" s="49"/>
      <c r="D71" s="49"/>
      <c r="E71" s="49"/>
      <c r="F71" s="48"/>
    </row>
    <row r="72" spans="1:6" ht="71.25">
      <c r="A72" s="54"/>
      <c r="B72" s="55" t="s">
        <v>1</v>
      </c>
      <c r="C72" s="55" t="s">
        <v>2</v>
      </c>
      <c r="D72" s="55" t="s">
        <v>3</v>
      </c>
      <c r="E72" s="55" t="s">
        <v>4</v>
      </c>
      <c r="F72" s="48"/>
    </row>
    <row r="73" spans="1:6" ht="30" customHeight="1">
      <c r="A73" s="120" t="s">
        <v>51</v>
      </c>
      <c r="B73" s="121"/>
      <c r="C73" s="121"/>
      <c r="D73" s="58">
        <f>SUM(D74:D76)</f>
        <v>230.3408517513318</v>
      </c>
      <c r="E73" s="58">
        <f>SUM(E74:E76)</f>
        <v>0.23465856942882213</v>
      </c>
      <c r="F73" s="59"/>
    </row>
    <row r="74" spans="1:6" ht="30">
      <c r="A74" s="60">
        <v>1</v>
      </c>
      <c r="B74" s="54" t="s">
        <v>7</v>
      </c>
      <c r="C74" s="61" t="s">
        <v>5</v>
      </c>
      <c r="D74" s="62">
        <f>E74*$D$68*12</f>
        <v>80.3978520772703</v>
      </c>
      <c r="E74" s="91">
        <v>0.08190490227920773</v>
      </c>
      <c r="F74" s="48"/>
    </row>
    <row r="75" spans="1:6" ht="30">
      <c r="A75" s="60">
        <v>2</v>
      </c>
      <c r="B75" s="54" t="s">
        <v>8</v>
      </c>
      <c r="C75" s="63" t="s">
        <v>9</v>
      </c>
      <c r="D75" s="62">
        <f>E75*$D$68*12</f>
        <v>93.61008650954895</v>
      </c>
      <c r="E75" s="62">
        <v>0.09536479880760895</v>
      </c>
      <c r="F75" s="48"/>
    </row>
    <row r="76" spans="1:6" ht="15">
      <c r="A76" s="60">
        <v>3</v>
      </c>
      <c r="B76" s="63" t="s">
        <v>10</v>
      </c>
      <c r="C76" s="63" t="s">
        <v>11</v>
      </c>
      <c r="D76" s="62">
        <f>E76*$D$68*12</f>
        <v>56.33291316451255</v>
      </c>
      <c r="E76" s="62">
        <v>0.05738886834200545</v>
      </c>
      <c r="F76" s="48"/>
    </row>
    <row r="77" spans="1:7" ht="15">
      <c r="A77" s="122" t="s">
        <v>52</v>
      </c>
      <c r="B77" s="123"/>
      <c r="C77" s="124"/>
      <c r="D77" s="58">
        <f>SUM(D78:D80)</f>
        <v>1594.9584</v>
      </c>
      <c r="E77" s="58">
        <f>SUM(E78:E80)</f>
        <v>1.6248557457212713</v>
      </c>
      <c r="F77" s="66"/>
      <c r="G77" s="67"/>
    </row>
    <row r="78" spans="1:7" ht="15">
      <c r="A78" s="60">
        <v>4</v>
      </c>
      <c r="B78" s="54" t="s">
        <v>13</v>
      </c>
      <c r="C78" s="61" t="s">
        <v>14</v>
      </c>
      <c r="D78" s="62">
        <f>E78*$D$68*12</f>
        <v>1116.864</v>
      </c>
      <c r="E78" s="1">
        <v>1.137799511002445</v>
      </c>
      <c r="F78" s="69"/>
      <c r="G78" s="67"/>
    </row>
    <row r="79" spans="1:7" ht="15">
      <c r="A79" s="25">
        <v>5</v>
      </c>
      <c r="B79" s="21" t="s">
        <v>59</v>
      </c>
      <c r="C79" s="26" t="s">
        <v>14</v>
      </c>
      <c r="D79" s="62">
        <f>E79*$D$68*12</f>
        <v>366.408</v>
      </c>
      <c r="E79" s="1">
        <v>0.37327628361858195</v>
      </c>
      <c r="F79" s="69"/>
      <c r="G79" s="67"/>
    </row>
    <row r="80" spans="1:7" ht="30">
      <c r="A80" s="60">
        <v>6</v>
      </c>
      <c r="B80" s="63" t="s">
        <v>15</v>
      </c>
      <c r="C80" s="63" t="s">
        <v>16</v>
      </c>
      <c r="D80" s="62">
        <f>E80*$D$68*12</f>
        <v>111.68639999999999</v>
      </c>
      <c r="E80" s="62">
        <v>0.11377995110024451</v>
      </c>
      <c r="F80" s="69"/>
      <c r="G80" s="67"/>
    </row>
    <row r="81" spans="1:7" ht="15">
      <c r="A81" s="122" t="s">
        <v>53</v>
      </c>
      <c r="B81" s="125"/>
      <c r="C81" s="126"/>
      <c r="D81" s="2">
        <f>SUM(D82:D84)</f>
        <v>375.8745695344664</v>
      </c>
      <c r="E81" s="2">
        <f>SUM(E82:E84)</f>
        <v>0.3829203031117221</v>
      </c>
      <c r="F81" s="69"/>
      <c r="G81" s="67"/>
    </row>
    <row r="82" spans="1:7" ht="15" customHeight="1">
      <c r="A82" s="60">
        <v>7</v>
      </c>
      <c r="B82" s="63" t="s">
        <v>17</v>
      </c>
      <c r="C82" s="63" t="s">
        <v>6</v>
      </c>
      <c r="D82" s="62">
        <f>E82*$D$68*12</f>
        <v>278.85135880283667</v>
      </c>
      <c r="E82" s="1">
        <v>0.2840784013883829</v>
      </c>
      <c r="F82" s="59"/>
      <c r="G82" s="70"/>
    </row>
    <row r="83" spans="1:7" ht="15">
      <c r="A83" s="60">
        <v>8</v>
      </c>
      <c r="B83" s="63" t="s">
        <v>66</v>
      </c>
      <c r="C83" s="63" t="s">
        <v>6</v>
      </c>
      <c r="D83" s="62">
        <f>E83*$D$68*12</f>
        <v>32.98647639787506</v>
      </c>
      <c r="E83" s="1">
        <v>0.033604804806311186</v>
      </c>
      <c r="F83" s="71"/>
      <c r="G83" s="67"/>
    </row>
    <row r="84" spans="1:6" ht="60">
      <c r="A84" s="60">
        <v>9</v>
      </c>
      <c r="B84" s="63" t="s">
        <v>47</v>
      </c>
      <c r="C84" s="63" t="s">
        <v>6</v>
      </c>
      <c r="D84" s="62">
        <f>E84*$D$68*12</f>
        <v>64.0367343337547</v>
      </c>
      <c r="E84" s="1">
        <v>0.06523709691702802</v>
      </c>
      <c r="F84" s="48"/>
    </row>
    <row r="85" spans="1:6" ht="15">
      <c r="A85" s="120" t="s">
        <v>54</v>
      </c>
      <c r="B85" s="121"/>
      <c r="C85" s="121"/>
      <c r="D85" s="72">
        <f>SUM(D86:D87)</f>
        <v>1316.9512525378655</v>
      </c>
      <c r="E85" s="72">
        <f>SUM(E86:E87)</f>
        <v>1.3416373803360486</v>
      </c>
      <c r="F85" s="48"/>
    </row>
    <row r="86" spans="1:6" ht="75">
      <c r="A86" s="60">
        <v>10</v>
      </c>
      <c r="B86" s="63" t="s">
        <v>48</v>
      </c>
      <c r="C86" s="63" t="s">
        <v>6</v>
      </c>
      <c r="D86" s="62">
        <f>E86*$D$68*12</f>
        <v>242.48704215780447</v>
      </c>
      <c r="E86" s="62">
        <v>0.24703243903606814</v>
      </c>
      <c r="F86" s="48"/>
    </row>
    <row r="87" spans="1:6" ht="90">
      <c r="A87" s="60">
        <v>11</v>
      </c>
      <c r="B87" s="63" t="s">
        <v>41</v>
      </c>
      <c r="C87" s="63" t="s">
        <v>49</v>
      </c>
      <c r="D87" s="62">
        <f>E87*$D$68*12</f>
        <v>1074.4642103800609</v>
      </c>
      <c r="E87" s="1">
        <v>1.0946049412999805</v>
      </c>
      <c r="F87" s="48"/>
    </row>
    <row r="88" spans="1:6" ht="15">
      <c r="A88" s="120" t="s">
        <v>55</v>
      </c>
      <c r="B88" s="120"/>
      <c r="C88" s="120"/>
      <c r="D88" s="3">
        <f>SUM(D89)</f>
        <v>240.8351400000003</v>
      </c>
      <c r="E88" s="3">
        <f>SUM(E89)</f>
        <v>0.24534957212713968</v>
      </c>
      <c r="F88" s="48"/>
    </row>
    <row r="89" spans="1:6" ht="15">
      <c r="A89" s="60">
        <v>12</v>
      </c>
      <c r="B89" s="63" t="s">
        <v>42</v>
      </c>
      <c r="C89" s="63" t="s">
        <v>19</v>
      </c>
      <c r="D89" s="62">
        <f>E89*$D$68*12</f>
        <v>240.8351400000003</v>
      </c>
      <c r="E89" s="4">
        <v>0.24534957212713968</v>
      </c>
      <c r="F89" s="48"/>
    </row>
    <row r="90" spans="1:6" ht="15">
      <c r="A90" s="120" t="s">
        <v>56</v>
      </c>
      <c r="B90" s="120"/>
      <c r="C90" s="120"/>
      <c r="D90" s="3">
        <f>SUM(D91:D92)</f>
        <v>45.3934384458763</v>
      </c>
      <c r="E90" s="3">
        <f>SUM(E91:E92)</f>
        <v>0.046244334195065497</v>
      </c>
      <c r="F90" s="48"/>
    </row>
    <row r="91" spans="1:6" ht="30">
      <c r="A91" s="60">
        <v>13</v>
      </c>
      <c r="B91" s="63" t="s">
        <v>20</v>
      </c>
      <c r="C91" s="63" t="s">
        <v>16</v>
      </c>
      <c r="D91" s="62">
        <f>E91*$D$68*12</f>
        <v>32.632638445876296</v>
      </c>
      <c r="E91" s="1">
        <v>0.0332443341950655</v>
      </c>
      <c r="F91" s="48"/>
    </row>
    <row r="92" spans="1:6" ht="45">
      <c r="A92" s="60">
        <v>14</v>
      </c>
      <c r="B92" s="63" t="s">
        <v>21</v>
      </c>
      <c r="C92" s="63" t="s">
        <v>22</v>
      </c>
      <c r="D92" s="62">
        <f>E92*$D$68*12</f>
        <v>12.7608</v>
      </c>
      <c r="E92" s="62">
        <v>0.013</v>
      </c>
      <c r="F92" s="48"/>
    </row>
    <row r="93" spans="1:6" ht="15">
      <c r="A93" s="55"/>
      <c r="B93" s="76" t="s">
        <v>23</v>
      </c>
      <c r="C93" s="76"/>
      <c r="D93" s="58">
        <f>D73+D77+D81+D85+D88+D90</f>
        <v>3804.35365226954</v>
      </c>
      <c r="E93" s="58">
        <f>E73+E77+E81+E85+E88+E90</f>
        <v>3.875665904920069</v>
      </c>
      <c r="F93" s="51"/>
    </row>
    <row r="94" spans="1:6" ht="15">
      <c r="A94" s="77"/>
      <c r="B94" s="78"/>
      <c r="C94" s="79"/>
      <c r="D94" s="5"/>
      <c r="E94" s="6"/>
      <c r="F94" s="48"/>
    </row>
    <row r="95" spans="1:6" ht="15">
      <c r="A95" s="80"/>
      <c r="B95" s="80"/>
      <c r="C95" s="80"/>
      <c r="D95" s="80"/>
      <c r="E95" s="80"/>
      <c r="F95" s="81"/>
    </row>
    <row r="96" spans="1:6" ht="105">
      <c r="A96" s="57" t="s">
        <v>24</v>
      </c>
      <c r="B96" s="57" t="s">
        <v>35</v>
      </c>
      <c r="C96" s="57" t="s">
        <v>38</v>
      </c>
      <c r="D96" s="57" t="s">
        <v>25</v>
      </c>
      <c r="E96" s="57" t="s">
        <v>45</v>
      </c>
      <c r="F96" s="57" t="s">
        <v>26</v>
      </c>
    </row>
    <row r="97" spans="1:6" ht="30">
      <c r="A97" s="57">
        <v>1</v>
      </c>
      <c r="B97" s="82" t="s">
        <v>97</v>
      </c>
      <c r="C97" s="99" t="s">
        <v>103</v>
      </c>
      <c r="D97" s="98">
        <v>600</v>
      </c>
      <c r="E97" s="7">
        <f>D97/12/$D$68</f>
        <v>0.6112469437652812</v>
      </c>
      <c r="F97" s="8">
        <v>2</v>
      </c>
    </row>
    <row r="98" spans="1:6" ht="15">
      <c r="A98" s="57">
        <v>2</v>
      </c>
      <c r="B98" s="82" t="s">
        <v>99</v>
      </c>
      <c r="C98" s="99" t="s">
        <v>103</v>
      </c>
      <c r="D98" s="98">
        <v>560</v>
      </c>
      <c r="E98" s="7">
        <f>D98/12/$D$68</f>
        <v>0.5704971475142624</v>
      </c>
      <c r="F98" s="8">
        <v>2</v>
      </c>
    </row>
    <row r="99" spans="1:6" ht="15">
      <c r="A99" s="57">
        <v>3</v>
      </c>
      <c r="B99" s="82" t="s">
        <v>98</v>
      </c>
      <c r="C99" s="99" t="s">
        <v>103</v>
      </c>
      <c r="D99" s="98">
        <v>1700</v>
      </c>
      <c r="E99" s="7">
        <f>D99/12/$D$68</f>
        <v>1.7318663406682966</v>
      </c>
      <c r="F99" s="8">
        <v>2</v>
      </c>
    </row>
    <row r="100" spans="1:6" ht="15">
      <c r="A100" s="57"/>
      <c r="B100" s="83" t="s">
        <v>37</v>
      </c>
      <c r="C100" s="103"/>
      <c r="D100" s="104">
        <f>SUM(D97:D99)</f>
        <v>2860</v>
      </c>
      <c r="E100" s="105">
        <f>SUM(E97:E99)</f>
        <v>2.9136104319478404</v>
      </c>
      <c r="F100" s="10"/>
    </row>
    <row r="101" spans="1:6" ht="15">
      <c r="A101" s="77"/>
      <c r="B101" s="78"/>
      <c r="C101" s="84"/>
      <c r="D101" s="84"/>
      <c r="E101" s="84"/>
      <c r="F101" s="84"/>
    </row>
    <row r="102" spans="1:6" ht="29.25">
      <c r="A102" s="77"/>
      <c r="B102" s="78" t="s">
        <v>28</v>
      </c>
      <c r="C102" s="85">
        <f>D93+D100</f>
        <v>6664.353652269539</v>
      </c>
      <c r="D102" s="85"/>
      <c r="E102" s="85"/>
      <c r="F102" s="84"/>
    </row>
    <row r="103" spans="1:6" ht="15">
      <c r="A103" s="77"/>
      <c r="B103" s="78" t="s">
        <v>44</v>
      </c>
      <c r="C103" s="86">
        <f>E93+E100</f>
        <v>6.789276336867909</v>
      </c>
      <c r="D103" s="84"/>
      <c r="E103" s="84"/>
      <c r="F103" s="84"/>
    </row>
    <row r="104" spans="1:6" ht="15">
      <c r="A104" s="77"/>
      <c r="B104" s="78"/>
      <c r="C104" s="86"/>
      <c r="D104" s="84"/>
      <c r="E104" s="84"/>
      <c r="F104" s="84"/>
    </row>
    <row r="105" spans="1:6" ht="15">
      <c r="A105" s="48"/>
      <c r="B105" s="48"/>
      <c r="C105" s="48"/>
      <c r="D105" s="48"/>
      <c r="E105" s="48"/>
      <c r="F105" s="48"/>
    </row>
    <row r="106" spans="1:6" ht="43.5" customHeight="1">
      <c r="A106" s="119" t="s">
        <v>40</v>
      </c>
      <c r="B106" s="119"/>
      <c r="C106" s="119"/>
      <c r="D106" s="119"/>
      <c r="E106" s="119"/>
      <c r="F106" s="119"/>
    </row>
    <row r="107" spans="1:6" ht="15">
      <c r="A107" s="49"/>
      <c r="B107" s="49"/>
      <c r="C107" s="49"/>
      <c r="D107" s="48"/>
      <c r="E107" s="48"/>
      <c r="F107" s="48"/>
    </row>
    <row r="108" spans="1:6" ht="71.25">
      <c r="A108" s="54"/>
      <c r="B108" s="55" t="s">
        <v>1</v>
      </c>
      <c r="C108" s="55" t="s">
        <v>2</v>
      </c>
      <c r="D108" s="55" t="s">
        <v>3</v>
      </c>
      <c r="E108" s="55" t="s">
        <v>4</v>
      </c>
      <c r="F108" s="48"/>
    </row>
    <row r="109" spans="1:5" ht="15">
      <c r="A109" s="127" t="s">
        <v>29</v>
      </c>
      <c r="B109" s="127"/>
      <c r="C109" s="127"/>
      <c r="D109" s="58">
        <f>D110</f>
        <v>15.024860400000001</v>
      </c>
      <c r="E109" s="58">
        <f>E110</f>
        <v>0.0153065</v>
      </c>
    </row>
    <row r="110" spans="1:5" ht="30">
      <c r="A110" s="60">
        <v>1</v>
      </c>
      <c r="B110" s="87" t="s">
        <v>30</v>
      </c>
      <c r="C110" s="87" t="s">
        <v>61</v>
      </c>
      <c r="D110" s="62">
        <f>E110*$D$68*12</f>
        <v>15.024860400000001</v>
      </c>
      <c r="E110" s="88">
        <v>0.0153065</v>
      </c>
    </row>
    <row r="111" spans="1:5" ht="30" customHeight="1">
      <c r="A111" s="127" t="s">
        <v>32</v>
      </c>
      <c r="B111" s="127"/>
      <c r="C111" s="127"/>
      <c r="D111" s="58">
        <f>D112+D113+D114</f>
        <v>253.57751625898075</v>
      </c>
      <c r="E111" s="58">
        <f>E112+E113+E114</f>
        <v>0.2583308030348215</v>
      </c>
    </row>
    <row r="112" spans="1:5" ht="45">
      <c r="A112" s="60">
        <v>2</v>
      </c>
      <c r="B112" s="87" t="s">
        <v>33</v>
      </c>
      <c r="C112" s="87" t="s">
        <v>43</v>
      </c>
      <c r="D112" s="62">
        <f>E112*$D$68*12</f>
        <v>30.049720800000003</v>
      </c>
      <c r="E112" s="88">
        <v>0.030613</v>
      </c>
    </row>
    <row r="113" spans="1:5" ht="30">
      <c r="A113" s="60">
        <v>3</v>
      </c>
      <c r="B113" s="89" t="s">
        <v>7</v>
      </c>
      <c r="C113" s="89" t="s">
        <v>34</v>
      </c>
      <c r="D113" s="62">
        <f>E113*$D$68*12</f>
        <v>200.99463019317574</v>
      </c>
      <c r="E113" s="88">
        <f>5*E74/2</f>
        <v>0.2047622556980193</v>
      </c>
    </row>
    <row r="114" spans="1:5" ht="30">
      <c r="A114" s="60">
        <v>4</v>
      </c>
      <c r="B114" s="90" t="s">
        <v>10</v>
      </c>
      <c r="C114" s="54" t="s">
        <v>31</v>
      </c>
      <c r="D114" s="62">
        <f>E114*$D$68*12</f>
        <v>22.533165265805017</v>
      </c>
      <c r="E114" s="91">
        <f>2*E76/5</f>
        <v>0.02295554733680218</v>
      </c>
    </row>
    <row r="115" spans="1:6" ht="15">
      <c r="A115" s="55"/>
      <c r="B115" s="76" t="s">
        <v>23</v>
      </c>
      <c r="C115" s="76"/>
      <c r="D115" s="92">
        <f>D109+D111</f>
        <v>268.60237665898075</v>
      </c>
      <c r="E115" s="58">
        <f>E109+E111</f>
        <v>0.2736373030348215</v>
      </c>
      <c r="F115" s="51"/>
    </row>
    <row r="118" spans="1:6" ht="105">
      <c r="A118" s="57" t="s">
        <v>24</v>
      </c>
      <c r="B118" s="57" t="s">
        <v>35</v>
      </c>
      <c r="C118" s="57" t="s">
        <v>38</v>
      </c>
      <c r="D118" s="57" t="s">
        <v>25</v>
      </c>
      <c r="E118" s="57" t="s">
        <v>45</v>
      </c>
      <c r="F118" s="57" t="s">
        <v>26</v>
      </c>
    </row>
    <row r="119" spans="1:6" ht="15">
      <c r="A119" s="57">
        <v>1</v>
      </c>
      <c r="B119" s="21" t="s">
        <v>27</v>
      </c>
      <c r="C119" s="8" t="s">
        <v>89</v>
      </c>
      <c r="D119" s="108">
        <f>5*870</f>
        <v>4350</v>
      </c>
      <c r="E119" s="7">
        <f>D119/12/$D$68</f>
        <v>4.431540342298288</v>
      </c>
      <c r="F119" s="8">
        <v>2</v>
      </c>
    </row>
    <row r="120" spans="1:6" ht="30">
      <c r="A120" s="57">
        <v>2</v>
      </c>
      <c r="B120" s="82" t="s">
        <v>97</v>
      </c>
      <c r="C120" s="8" t="s">
        <v>89</v>
      </c>
      <c r="D120" s="98">
        <v>1500</v>
      </c>
      <c r="E120" s="7">
        <f>D120/12/$D$68</f>
        <v>1.528117359413203</v>
      </c>
      <c r="F120" s="8">
        <v>2</v>
      </c>
    </row>
    <row r="121" spans="1:6" ht="15">
      <c r="A121" s="57">
        <v>3</v>
      </c>
      <c r="B121" s="82" t="s">
        <v>99</v>
      </c>
      <c r="C121" s="8" t="s">
        <v>89</v>
      </c>
      <c r="D121" s="98">
        <v>1400</v>
      </c>
      <c r="E121" s="7">
        <f>D121/12/$D$68</f>
        <v>1.426242868785656</v>
      </c>
      <c r="F121" s="8">
        <v>2</v>
      </c>
    </row>
    <row r="122" spans="1:6" ht="15">
      <c r="A122" s="57">
        <v>4</v>
      </c>
      <c r="B122" s="82" t="s">
        <v>98</v>
      </c>
      <c r="C122" s="8" t="s">
        <v>89</v>
      </c>
      <c r="D122" s="98">
        <v>4250</v>
      </c>
      <c r="E122" s="7">
        <f>D122/12/$D$68</f>
        <v>4.329665851670742</v>
      </c>
      <c r="F122" s="8">
        <v>2</v>
      </c>
    </row>
    <row r="123" spans="1:6" ht="15">
      <c r="A123" s="57"/>
      <c r="B123" s="83" t="s">
        <v>37</v>
      </c>
      <c r="C123" s="103"/>
      <c r="D123" s="104">
        <f>SUM(D119:D122)</f>
        <v>11500</v>
      </c>
      <c r="E123" s="105">
        <f>SUM(E119:E122)</f>
        <v>11.715566422167889</v>
      </c>
      <c r="F123" s="10"/>
    </row>
    <row r="127" spans="2:4" s="96" customFormat="1" ht="30.75" customHeight="1">
      <c r="B127" s="118" t="s">
        <v>96</v>
      </c>
      <c r="C127" s="118"/>
      <c r="D127" s="45">
        <f>C42+C102</f>
        <v>92256.9173460101</v>
      </c>
    </row>
  </sheetData>
  <sheetProtection/>
  <mergeCells count="23">
    <mergeCell ref="A24:C24"/>
    <mergeCell ref="A1:E1"/>
    <mergeCell ref="A5:E5"/>
    <mergeCell ref="A8:C8"/>
    <mergeCell ref="A10:C10"/>
    <mergeCell ref="A16:C16"/>
    <mergeCell ref="A20:C20"/>
    <mergeCell ref="A90:C90"/>
    <mergeCell ref="A27:C27"/>
    <mergeCell ref="A29:C29"/>
    <mergeCell ref="A46:F46"/>
    <mergeCell ref="A49:C49"/>
    <mergeCell ref="A51:C51"/>
    <mergeCell ref="A106:F106"/>
    <mergeCell ref="A109:C109"/>
    <mergeCell ref="A111:C111"/>
    <mergeCell ref="B127:C127"/>
    <mergeCell ref="A73:C73"/>
    <mergeCell ref="A70:E70"/>
    <mergeCell ref="A77:C77"/>
    <mergeCell ref="A81:C81"/>
    <mergeCell ref="A85:C85"/>
    <mergeCell ref="A88:C8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Бегинина Татьяна Владимировна</cp:lastModifiedBy>
  <cp:lastPrinted>2012-04-25T11:37:56Z</cp:lastPrinted>
  <dcterms:created xsi:type="dcterms:W3CDTF">2008-01-26T08:44:24Z</dcterms:created>
  <dcterms:modified xsi:type="dcterms:W3CDTF">2012-04-23T12:30:10Z</dcterms:modified>
  <cp:category/>
  <cp:version/>
  <cp:contentType/>
  <cp:contentStatus/>
</cp:coreProperties>
</file>